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eike/Downloads/"/>
    </mc:Choice>
  </mc:AlternateContent>
  <xr:revisionPtr revIDLastSave="0" documentId="8_{462DD5B1-72F6-D14D-A16A-196BC0855C66}" xr6:coauthVersionLast="47" xr6:coauthVersionMax="47" xr10:uidLastSave="{00000000-0000-0000-0000-000000000000}"/>
  <bookViews>
    <workbookView xWindow="0" yWindow="500" windowWidth="28800" windowHeight="16140" activeTab="1" xr2:uid="{00000000-000D-0000-FFFF-FFFF00000000}"/>
  </bookViews>
  <sheets>
    <sheet name="uitslaglijst" sheetId="1" r:id="rId1"/>
    <sheet name="Pivot Table" sheetId="5" r:id="rId2"/>
    <sheet name="startlijst" sheetId="2" r:id="rId3"/>
    <sheet name="Startlijst samengevoegd" sheetId="6" r:id="rId4"/>
    <sheet name="Blad2" sheetId="4" r:id="rId5"/>
  </sheets>
  <definedNames>
    <definedName name="_xlnm._FilterDatabase" localSheetId="0" hidden="1">uitslaglijst!$A$1:$U$1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1" l="1"/>
  <c r="M16" i="1"/>
  <c r="M15" i="1"/>
  <c r="M14" i="1"/>
  <c r="E17" i="1"/>
  <c r="G17" i="1" s="1"/>
  <c r="E16" i="1"/>
  <c r="E15" i="1"/>
  <c r="E14" i="1"/>
  <c r="M13" i="1"/>
  <c r="M12" i="1"/>
  <c r="M11" i="1"/>
  <c r="M10" i="1"/>
  <c r="E13" i="1"/>
  <c r="E12" i="1"/>
  <c r="E11" i="1"/>
  <c r="E10" i="1"/>
  <c r="M9" i="1"/>
  <c r="E9" i="1"/>
  <c r="M8" i="1"/>
  <c r="M7" i="1"/>
  <c r="M6" i="1"/>
  <c r="E8" i="1"/>
  <c r="G24" i="4"/>
  <c r="G21" i="4"/>
  <c r="E7" i="1"/>
  <c r="E6" i="1"/>
  <c r="M5" i="1"/>
  <c r="M3" i="1"/>
  <c r="M2" i="1"/>
  <c r="E5" i="1"/>
  <c r="E2" i="1"/>
  <c r="E3" i="1"/>
  <c r="I13" i="4" l="1"/>
  <c r="G2" i="1" l="1"/>
  <c r="M23" i="1" l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E23" i="1"/>
  <c r="E24" i="1"/>
  <c r="E25" i="1"/>
  <c r="E27" i="1"/>
  <c r="E28" i="1"/>
  <c r="E29" i="1"/>
  <c r="E30" i="1"/>
  <c r="E31" i="1"/>
  <c r="E32" i="1"/>
  <c r="E33" i="1"/>
  <c r="E34" i="1"/>
  <c r="E35" i="1"/>
  <c r="E36" i="1"/>
  <c r="E37" i="1"/>
  <c r="O23" i="1" l="1"/>
  <c r="G23" i="1"/>
  <c r="Q23" i="1" l="1"/>
  <c r="G3" i="1"/>
  <c r="G4" i="1"/>
  <c r="G5" i="1"/>
  <c r="G8" i="1"/>
  <c r="G6" i="1"/>
  <c r="G9" i="1"/>
  <c r="G11" i="1"/>
  <c r="G12" i="1"/>
  <c r="G13" i="1"/>
  <c r="G14" i="1"/>
  <c r="G15" i="1"/>
  <c r="G16" i="1"/>
  <c r="G20" i="1"/>
  <c r="G21" i="1"/>
  <c r="G22" i="1"/>
  <c r="G24" i="1"/>
  <c r="G25" i="1"/>
  <c r="G28" i="1"/>
  <c r="G29" i="1"/>
  <c r="G30" i="1"/>
  <c r="G31" i="1"/>
  <c r="G32" i="1"/>
  <c r="G33" i="1"/>
  <c r="G34" i="1"/>
  <c r="G35" i="1"/>
  <c r="G36" i="1"/>
  <c r="G37" i="1"/>
  <c r="O3" i="1"/>
  <c r="O4" i="1"/>
  <c r="O5" i="1"/>
  <c r="O8" i="1"/>
  <c r="O7" i="1"/>
  <c r="O6" i="1"/>
  <c r="O9" i="1"/>
  <c r="O10" i="1"/>
  <c r="O11" i="1"/>
  <c r="O12" i="1"/>
  <c r="O13" i="1"/>
  <c r="O14" i="1"/>
  <c r="O15" i="1"/>
  <c r="O16" i="1"/>
  <c r="O17" i="1"/>
  <c r="O18" i="1"/>
  <c r="O21" i="1"/>
  <c r="O22" i="1"/>
  <c r="O24" i="1"/>
  <c r="O25" i="1"/>
  <c r="O26" i="1"/>
  <c r="O27" i="1"/>
  <c r="O28" i="1"/>
  <c r="O29" i="1"/>
  <c r="O30" i="1"/>
  <c r="O31" i="1"/>
  <c r="O32" i="1"/>
  <c r="O33" i="1"/>
  <c r="O35" i="1"/>
  <c r="O36" i="1"/>
  <c r="O2" i="1"/>
  <c r="G7" i="1"/>
  <c r="G10" i="1"/>
  <c r="G27" i="1"/>
  <c r="O37" i="1"/>
  <c r="O19" i="1"/>
  <c r="O20" i="1"/>
  <c r="O34" i="1"/>
  <c r="Q33" i="1" l="1"/>
  <c r="Q37" i="1"/>
  <c r="Q31" i="1"/>
  <c r="Q27" i="1"/>
  <c r="Q21" i="1"/>
  <c r="Q17" i="1"/>
  <c r="Q13" i="1"/>
  <c r="Q7" i="1"/>
  <c r="Q36" i="1"/>
  <c r="Q15" i="1"/>
  <c r="Q9" i="1"/>
  <c r="Q2" i="1"/>
  <c r="Q26" i="1"/>
  <c r="Q20" i="1"/>
  <c r="Q24" i="1"/>
  <c r="Q32" i="1"/>
  <c r="Q10" i="1"/>
  <c r="Q29" i="1"/>
  <c r="Q25" i="1"/>
  <c r="Q19" i="1"/>
  <c r="Q14" i="1"/>
  <c r="Q11" i="1"/>
  <c r="Q6" i="1"/>
  <c r="Q5" i="1"/>
  <c r="Q34" i="1"/>
  <c r="Q18" i="1"/>
  <c r="Q12" i="1"/>
  <c r="Q8" i="1"/>
  <c r="Q30" i="1"/>
  <c r="Q16" i="1"/>
  <c r="Q35" i="1"/>
  <c r="Q28" i="1"/>
  <c r="Q22" i="1"/>
  <c r="Q3" i="1"/>
  <c r="Q4" i="1"/>
</calcChain>
</file>

<file path=xl/sharedStrings.xml><?xml version="1.0" encoding="utf-8"?>
<sst xmlns="http://schemas.openxmlformats.org/spreadsheetml/2006/main" count="293" uniqueCount="134">
  <si>
    <t xml:space="preserve">naam </t>
  </si>
  <si>
    <t>rubr.</t>
  </si>
  <si>
    <t>totaal 1e m.</t>
  </si>
  <si>
    <t>totaal 2e m.</t>
  </si>
  <si>
    <t>totaal 1+2</t>
  </si>
  <si>
    <t>plaatsing</t>
  </si>
  <si>
    <t>straf punten</t>
  </si>
  <si>
    <t>tijd in sec</t>
  </si>
  <si>
    <t>Startnr</t>
  </si>
  <si>
    <t>tijd</t>
  </si>
  <si>
    <t>x</t>
  </si>
  <si>
    <t>Som van totaal 1+2</t>
  </si>
  <si>
    <t>Waarden</t>
  </si>
  <si>
    <t>Som van totaal 1e m.</t>
  </si>
  <si>
    <t>Som van totaal 2e m.</t>
  </si>
  <si>
    <t>starttijd</t>
  </si>
  <si>
    <t>startlijst minimarathon</t>
  </si>
  <si>
    <t>Tot</t>
  </si>
  <si>
    <t>wagennr</t>
  </si>
  <si>
    <t>1ste manche</t>
  </si>
  <si>
    <t>2de manche</t>
  </si>
  <si>
    <t>Naam</t>
  </si>
  <si>
    <t>Soort span</t>
  </si>
  <si>
    <t>Paul van de Akker</t>
  </si>
  <si>
    <t>10.45</t>
  </si>
  <si>
    <t>10.50</t>
  </si>
  <si>
    <t xml:space="preserve">enk.Pony </t>
  </si>
  <si>
    <t>10.55</t>
  </si>
  <si>
    <t>enk. Paard</t>
  </si>
  <si>
    <t>11.00</t>
  </si>
  <si>
    <t>11.05</t>
  </si>
  <si>
    <t>11.10</t>
  </si>
  <si>
    <t>enk. Pony</t>
  </si>
  <si>
    <t>11.15</t>
  </si>
  <si>
    <t>12.00</t>
  </si>
  <si>
    <t>12.25</t>
  </si>
  <si>
    <t>12.05</t>
  </si>
  <si>
    <t>12.30</t>
  </si>
  <si>
    <t>12.15</t>
  </si>
  <si>
    <t>13.30</t>
  </si>
  <si>
    <t xml:space="preserve">Toon Jochems </t>
  </si>
  <si>
    <t>dubb.Paard</t>
  </si>
  <si>
    <t>13.50</t>
  </si>
  <si>
    <t>11.20</t>
  </si>
  <si>
    <t>dubd.paard</t>
  </si>
  <si>
    <t>12.10</t>
  </si>
  <si>
    <t>Kiem Streefkerk</t>
  </si>
  <si>
    <t>dubb.pony</t>
  </si>
  <si>
    <t>13.40</t>
  </si>
  <si>
    <t>13.45</t>
  </si>
  <si>
    <t>13.35</t>
  </si>
  <si>
    <t>14.05</t>
  </si>
  <si>
    <t>Karel Geentjes</t>
  </si>
  <si>
    <t>12.35</t>
  </si>
  <si>
    <t>paard</t>
  </si>
  <si>
    <t xml:space="preserve">14.00  </t>
  </si>
  <si>
    <t>10.30 uur   verkennen</t>
  </si>
  <si>
    <t>Cor Jochems</t>
  </si>
  <si>
    <t xml:space="preserve">Peter van der Weide </t>
  </si>
  <si>
    <t>Marcel Marijnissen</t>
  </si>
  <si>
    <t>enk. of dub. Paard</t>
  </si>
  <si>
    <t>11.30   tot</t>
  </si>
  <si>
    <t xml:space="preserve">12.00  verkenneen </t>
  </si>
  <si>
    <t>zadel rubriek</t>
  </si>
  <si>
    <t>Lonneke Prijt</t>
  </si>
  <si>
    <t>paard ?</t>
  </si>
  <si>
    <t>Laura van Liissum</t>
  </si>
  <si>
    <t>Ilse van Poppel</t>
  </si>
  <si>
    <t>pony ?</t>
  </si>
  <si>
    <t xml:space="preserve">Rien  Lauwerijsesen </t>
  </si>
  <si>
    <t>dubb. Pony</t>
  </si>
  <si>
    <t>Cor van de Maagdenberg</t>
  </si>
  <si>
    <t>Frans marijnissen</t>
  </si>
  <si>
    <t>Bindy Maas ( kinderrubriek)</t>
  </si>
  <si>
    <t>Bernd Wouters</t>
  </si>
  <si>
    <t>viersp.pony</t>
  </si>
  <si>
    <t>12.20</t>
  </si>
  <si>
    <t>Amber Smaal</t>
  </si>
  <si>
    <t>Kleine pauze en Verkennen 12.40 tot 13.15 uur</t>
  </si>
  <si>
    <t xml:space="preserve">Prijsuitreiking kinder en zadelrubriek  </t>
  </si>
  <si>
    <t>13.15</t>
  </si>
  <si>
    <t>13.20</t>
  </si>
  <si>
    <t>13.25</t>
  </si>
  <si>
    <t>14.20</t>
  </si>
  <si>
    <t>14.25</t>
  </si>
  <si>
    <t>14.10</t>
  </si>
  <si>
    <t>14.30</t>
  </si>
  <si>
    <t>14.15</t>
  </si>
  <si>
    <t>14.35</t>
  </si>
  <si>
    <t xml:space="preserve">rond 15.30 uur prijs uitreiking voor het mennen </t>
  </si>
  <si>
    <t>1. Pony</t>
  </si>
  <si>
    <t>2. paard</t>
  </si>
  <si>
    <t>3. enk. Pony</t>
  </si>
  <si>
    <t xml:space="preserve">3. enk.Pony </t>
  </si>
  <si>
    <t>4. dubb. pony</t>
  </si>
  <si>
    <t>5. enk. paard</t>
  </si>
  <si>
    <t>6. dubb. paard</t>
  </si>
  <si>
    <t>7. viersp.pony</t>
  </si>
  <si>
    <t>1. Pony kinderrubriek</t>
  </si>
  <si>
    <t>Rijlabels</t>
  </si>
  <si>
    <t>Eindtotaal</t>
  </si>
  <si>
    <t>04:14:80</t>
  </si>
  <si>
    <t>Peter van der Weide  (uitsluiting)</t>
  </si>
  <si>
    <t>03:06:95</t>
  </si>
  <si>
    <t>03:43:72</t>
  </si>
  <si>
    <t>04:22:53</t>
  </si>
  <si>
    <t>Peter van der Weide (uitsluiting)</t>
  </si>
  <si>
    <t>02:56:00</t>
  </si>
  <si>
    <t>05:15:58</t>
  </si>
  <si>
    <t>04:45:05</t>
  </si>
  <si>
    <t>04:01:12</t>
  </si>
  <si>
    <t>Amber Smaal (uitsluiting)</t>
  </si>
  <si>
    <t>03:36:55</t>
  </si>
  <si>
    <t>03:40:04</t>
  </si>
  <si>
    <t>03:16:71</t>
  </si>
  <si>
    <t>04:24:35</t>
  </si>
  <si>
    <t>2. zadel</t>
  </si>
  <si>
    <t>04:22:94</t>
  </si>
  <si>
    <t>03:09:61</t>
  </si>
  <si>
    <t>06:01:87</t>
  </si>
  <si>
    <t>03:14:43</t>
  </si>
  <si>
    <t>02:52:43</t>
  </si>
  <si>
    <t>02:57:63</t>
  </si>
  <si>
    <t>05:34:48</t>
  </si>
  <si>
    <t>03:04:15</t>
  </si>
  <si>
    <t>02:43:32</t>
  </si>
  <si>
    <t>04:16:93</t>
  </si>
  <si>
    <t>03:07:29</t>
  </si>
  <si>
    <t>04:03:65</t>
  </si>
  <si>
    <t>04:21:53</t>
  </si>
  <si>
    <t>03:51:56</t>
  </si>
  <si>
    <t>02:58:00</t>
  </si>
  <si>
    <t>03:46:89</t>
  </si>
  <si>
    <t>03:34:44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</si>
</sst>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h:mm:ss;@"/>
    <numFmt numFmtId="165" formatCode="[$-F400]h:mm:ss\ AM/PM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04">
    <xf numFmtId="0" fontId="0" fillId="0" borderId="0" xfId="0"/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2" fontId="6" fillId="0" borderId="0" xfId="0" applyNumberFormat="1" applyFont="1"/>
    <xf numFmtId="0" fontId="4" fillId="0" borderId="0" xfId="0" applyFont="1"/>
    <xf numFmtId="0" fontId="6" fillId="0" borderId="0" xfId="0" applyFont="1"/>
    <xf numFmtId="43" fontId="0" fillId="0" borderId="0" xfId="1" applyFont="1"/>
    <xf numFmtId="164" fontId="4" fillId="3" borderId="0" xfId="0" applyNumberFormat="1" applyFont="1" applyFill="1" applyAlignment="1">
      <alignment horizontal="center"/>
    </xf>
    <xf numFmtId="165" fontId="0" fillId="0" borderId="0" xfId="0" applyNumberFormat="1"/>
    <xf numFmtId="2" fontId="0" fillId="0" borderId="0" xfId="0" applyNumberFormat="1"/>
    <xf numFmtId="47" fontId="0" fillId="0" borderId="0" xfId="0" applyNumberFormat="1"/>
    <xf numFmtId="0" fontId="3" fillId="0" borderId="0" xfId="0" applyFont="1"/>
    <xf numFmtId="43" fontId="5" fillId="0" borderId="0" xfId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43" fontId="6" fillId="0" borderId="0" xfId="1" applyFont="1" applyBorder="1"/>
    <xf numFmtId="43" fontId="9" fillId="4" borderId="0" xfId="1" applyFont="1" applyFill="1" applyBorder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9" fillId="0" borderId="0" xfId="0" applyFont="1"/>
    <xf numFmtId="0" fontId="4" fillId="0" borderId="0" xfId="0" quotePrefix="1" applyFont="1"/>
    <xf numFmtId="0" fontId="10" fillId="5" borderId="1" xfId="0" applyFont="1" applyFill="1" applyBorder="1" applyAlignment="1">
      <alignment horizontal="center"/>
    </xf>
    <xf numFmtId="0" fontId="10" fillId="5" borderId="1" xfId="0" applyFont="1" applyFill="1" applyBorder="1"/>
    <xf numFmtId="164" fontId="4" fillId="3" borderId="1" xfId="0" applyNumberFormat="1" applyFont="1" applyFill="1" applyBorder="1" applyAlignment="1">
      <alignment horizontal="center"/>
    </xf>
    <xf numFmtId="43" fontId="5" fillId="0" borderId="1" xfId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43" fontId="6" fillId="0" borderId="1" xfId="1" applyFont="1" applyBorder="1"/>
    <xf numFmtId="2" fontId="6" fillId="6" borderId="1" xfId="0" applyNumberFormat="1" applyFont="1" applyFill="1" applyBorder="1"/>
    <xf numFmtId="43" fontId="9" fillId="4" borderId="1" xfId="1" applyFont="1" applyFill="1" applyBorder="1"/>
    <xf numFmtId="0" fontId="4" fillId="0" borderId="1" xfId="0" applyFont="1" applyBorder="1"/>
    <xf numFmtId="0" fontId="4" fillId="6" borderId="1" xfId="0" applyFont="1" applyFill="1" applyBorder="1"/>
    <xf numFmtId="0" fontId="0" fillId="0" borderId="1" xfId="0" applyBorder="1"/>
    <xf numFmtId="2" fontId="6" fillId="0" borderId="1" xfId="0" applyNumberFormat="1" applyFont="1" applyBorder="1"/>
    <xf numFmtId="0" fontId="10" fillId="5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164" fontId="3" fillId="2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7" fillId="2" borderId="4" xfId="0" applyFont="1" applyFill="1" applyBorder="1"/>
    <xf numFmtId="0" fontId="3" fillId="6" borderId="4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2" fillId="2" borderId="5" xfId="0" applyFont="1" applyFill="1" applyBorder="1"/>
    <xf numFmtId="14" fontId="0" fillId="0" borderId="0" xfId="0" applyNumberFormat="1"/>
    <xf numFmtId="0" fontId="11" fillId="0" borderId="0" xfId="0" applyFont="1"/>
    <xf numFmtId="0" fontId="1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quotePrefix="1" applyFont="1" applyFill="1" applyBorder="1" applyAlignment="1">
      <alignment horizontal="center"/>
    </xf>
    <xf numFmtId="21" fontId="4" fillId="3" borderId="1" xfId="0" quotePrefix="1" applyNumberFormat="1" applyFont="1" applyFill="1" applyBorder="1" applyAlignment="1">
      <alignment horizontal="center"/>
    </xf>
    <xf numFmtId="43" fontId="5" fillId="0" borderId="1" xfId="1" quotePrefix="1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4" fillId="3" borderId="2" xfId="0" quotePrefix="1" applyFont="1" applyFill="1" applyBorder="1" applyAlignment="1">
      <alignment horizontal="center"/>
    </xf>
    <xf numFmtId="43" fontId="5" fillId="0" borderId="2" xfId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43" fontId="6" fillId="0" borderId="2" xfId="1" applyFont="1" applyBorder="1"/>
    <xf numFmtId="0" fontId="4" fillId="6" borderId="2" xfId="0" applyFont="1" applyFill="1" applyBorder="1"/>
    <xf numFmtId="2" fontId="6" fillId="6" borderId="2" xfId="0" applyNumberFormat="1" applyFont="1" applyFill="1" applyBorder="1"/>
    <xf numFmtId="43" fontId="9" fillId="4" borderId="2" xfId="1" applyFont="1" applyFill="1" applyBorder="1"/>
    <xf numFmtId="0" fontId="4" fillId="0" borderId="2" xfId="0" applyFont="1" applyBorder="1"/>
    <xf numFmtId="0" fontId="10" fillId="5" borderId="6" xfId="0" applyFont="1" applyFill="1" applyBorder="1" applyAlignment="1">
      <alignment horizontal="center"/>
    </xf>
    <xf numFmtId="0" fontId="10" fillId="5" borderId="6" xfId="0" applyFont="1" applyFill="1" applyBorder="1"/>
    <xf numFmtId="0" fontId="4" fillId="3" borderId="6" xfId="0" quotePrefix="1" applyFont="1" applyFill="1" applyBorder="1" applyAlignment="1">
      <alignment horizontal="center"/>
    </xf>
    <xf numFmtId="43" fontId="5" fillId="0" borderId="6" xfId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43" fontId="6" fillId="0" borderId="6" xfId="1" applyFont="1" applyBorder="1"/>
    <xf numFmtId="0" fontId="4" fillId="6" borderId="6" xfId="0" applyFont="1" applyFill="1" applyBorder="1"/>
    <xf numFmtId="2" fontId="6" fillId="6" borderId="6" xfId="0" applyNumberFormat="1" applyFont="1" applyFill="1" applyBorder="1"/>
    <xf numFmtId="43" fontId="9" fillId="4" borderId="6" xfId="1" applyFont="1" applyFill="1" applyBorder="1"/>
    <xf numFmtId="0" fontId="4" fillId="0" borderId="6" xfId="0" applyFont="1" applyBorder="1"/>
    <xf numFmtId="0" fontId="12" fillId="0" borderId="0" xfId="0" applyFont="1" applyAlignment="1">
      <alignment horizontal="left" indent="1"/>
    </xf>
    <xf numFmtId="0" fontId="6" fillId="6" borderId="1" xfId="0" applyFont="1" applyFill="1" applyBorder="1"/>
    <xf numFmtId="0" fontId="4" fillId="6" borderId="7" xfId="0" applyFont="1" applyFill="1" applyBorder="1"/>
    <xf numFmtId="2" fontId="6" fillId="6" borderId="7" xfId="0" applyNumberFormat="1" applyFont="1" applyFill="1" applyBorder="1"/>
    <xf numFmtId="0" fontId="10" fillId="7" borderId="1" xfId="0" applyFont="1" applyFill="1" applyBorder="1"/>
    <xf numFmtId="0" fontId="4" fillId="6" borderId="1" xfId="0" quotePrefix="1" applyFont="1" applyFill="1" applyBorder="1" applyAlignment="1">
      <alignment horizontal="center"/>
    </xf>
    <xf numFmtId="43" fontId="5" fillId="6" borderId="1" xfId="1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43" fontId="6" fillId="6" borderId="1" xfId="1" applyFont="1" applyFill="1" applyBorder="1"/>
    <xf numFmtId="0" fontId="10" fillId="7" borderId="1" xfId="0" applyFont="1" applyFill="1" applyBorder="1" applyAlignment="1">
      <alignment horizontal="center"/>
    </xf>
    <xf numFmtId="43" fontId="9" fillId="6" borderId="1" xfId="1" applyFont="1" applyFill="1" applyBorder="1"/>
    <xf numFmtId="0" fontId="13" fillId="7" borderId="1" xfId="0" applyFont="1" applyFill="1" applyBorder="1"/>
    <xf numFmtId="0" fontId="6" fillId="6" borderId="1" xfId="0" quotePrefix="1" applyFont="1" applyFill="1" applyBorder="1" applyAlignment="1">
      <alignment horizontal="center"/>
    </xf>
    <xf numFmtId="43" fontId="6" fillId="6" borderId="1" xfId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/>
    </xf>
    <xf numFmtId="0" fontId="10" fillId="7" borderId="6" xfId="0" applyFont="1" applyFill="1" applyBorder="1"/>
    <xf numFmtId="0" fontId="4" fillId="6" borderId="6" xfId="0" quotePrefix="1" applyFont="1" applyFill="1" applyBorder="1" applyAlignment="1">
      <alignment horizontal="center"/>
    </xf>
    <xf numFmtId="43" fontId="5" fillId="6" borderId="6" xfId="1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43" fontId="6" fillId="6" borderId="6" xfId="1" applyFont="1" applyFill="1" applyBorder="1"/>
    <xf numFmtId="0" fontId="10" fillId="7" borderId="6" xfId="0" applyFont="1" applyFill="1" applyBorder="1" applyAlignment="1">
      <alignment horizontal="center"/>
    </xf>
    <xf numFmtId="43" fontId="9" fillId="6" borderId="6" xfId="1" applyFont="1" applyFill="1" applyBorder="1"/>
    <xf numFmtId="0" fontId="10" fillId="7" borderId="7" xfId="0" applyFont="1" applyFill="1" applyBorder="1"/>
    <xf numFmtId="0" fontId="4" fillId="6" borderId="7" xfId="0" quotePrefix="1" applyFont="1" applyFill="1" applyBorder="1" applyAlignment="1">
      <alignment horizontal="center"/>
    </xf>
    <xf numFmtId="43" fontId="5" fillId="6" borderId="7" xfId="1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43" fontId="6" fillId="6" borderId="7" xfId="1" applyFont="1" applyFill="1" applyBorder="1"/>
    <xf numFmtId="0" fontId="10" fillId="7" borderId="7" xfId="0" applyFont="1" applyFill="1" applyBorder="1" applyAlignment="1">
      <alignment horizontal="center"/>
    </xf>
    <xf numFmtId="43" fontId="9" fillId="6" borderId="7" xfId="1" applyFont="1" applyFill="1" applyBorder="1"/>
    <xf numFmtId="0" fontId="0" fillId="6" borderId="0" xfId="0" applyFill="1" applyAlignment="1">
      <alignment horizontal="left"/>
    </xf>
    <xf numFmtId="0" fontId="0" fillId="6" borderId="0" xfId="0" applyFill="1"/>
    <xf numFmtId="0" fontId="0" fillId="6" borderId="0" xfId="0" applyFill="1" applyAlignment="1">
      <alignment horizontal="left" indent="1"/>
    </xf>
    <xf numFmtId="2" fontId="0" fillId="6" borderId="0" xfId="0" applyNumberFormat="1" applyFill="1"/>
  </cellXfs>
  <cellStyles count="2">
    <cellStyle name="Komma" xfId="1" builtinId="3"/>
    <cellStyle name="Standaard" xfId="0" builtinId="0"/>
  </cellStyles>
  <dxfs count="25"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numFmt numFmtId="2" formatCode="0.0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numFmt numFmtId="2" formatCode="0.00"/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142875</xdr:rowOff>
    </xdr:from>
    <xdr:to>
      <xdr:col>20</xdr:col>
      <xdr:colOff>114300</xdr:colOff>
      <xdr:row>7</xdr:row>
      <xdr:rowOff>95250</xdr:rowOff>
    </xdr:to>
    <xdr:pic>
      <xdr:nvPicPr>
        <xdr:cNvPr id="2049" name="Picture 1" descr="image001">
          <a:extLst>
            <a:ext uri="{FF2B5EF4-FFF2-40B4-BE49-F238E27FC236}">
              <a16:creationId xmlns:a16="http://schemas.microsoft.com/office/drawing/2014/main" id="{00000000-0008-0000-04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142875"/>
          <a:ext cx="1221105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ebruiker" refreshedDate="45578.608948032408" createdVersion="6" refreshedVersion="4" minRefreshableVersion="3" recordCount="37" xr:uid="{00000000-000A-0000-FFFF-FFFF54000000}">
  <cacheSource type="worksheet">
    <worksheetSource ref="A1:R39" sheet="uitslaglijst"/>
  </cacheSource>
  <cacheFields count="18">
    <cacheField name="Startnr" numFmtId="0">
      <sharedItems containsString="0" containsBlank="1" containsNumber="1" containsInteger="1" minValue="1" maxValue="310"/>
    </cacheField>
    <cacheField name="naam " numFmtId="0">
      <sharedItems containsBlank="1" count="20">
        <s v="Cor Jochems"/>
        <s v="Paul van de Akker"/>
        <s v="Peter van der Weide  (uitsluiting)"/>
        <s v="Marcel Marijnissen"/>
        <s v="Amber Smaal (uitsluiting)"/>
        <s v="Ilse van Poppel"/>
        <s v="Laura van Liissum"/>
        <s v="Bindy Maas ( kinderrubriek)"/>
        <s v="Rien  Lauwerijsesen "/>
        <s v="Kiem Streefkerk"/>
        <s v="Cor van de Maagdenberg"/>
        <s v="Frans marijnissen"/>
        <s v="Lonneke Prijt"/>
        <s v="Karel Geentjes"/>
        <s v="Toon Jochems "/>
        <s v="Bernd Wouters"/>
        <m/>
        <s v="Bindy Maas " u="1"/>
        <s v="Peter van der Weide " u="1"/>
        <s v="Amber Smaal" u="1"/>
      </sharedItems>
    </cacheField>
    <cacheField name="rubr." numFmtId="0">
      <sharedItems containsBlank="1" count="29">
        <s v="6. dubb. paard"/>
        <s v="3. enk.Pony "/>
        <s v="5. enk. paard"/>
        <s v="2. zadel"/>
        <s v="1. Pony kinderrubriek"/>
        <s v="4. dubb. pony"/>
        <s v="7. viersp.pony"/>
        <m/>
        <s v="2. paard" u="1"/>
        <s v="3. zadel rubriek paard" u="1"/>
        <s v="enk. of dub. Paard" u="1"/>
        <s v="3. enk. Pony" u="1"/>
        <s v="pony ? / zadel" u="1"/>
        <s v="2b. paard / zadel" u="1"/>
        <s v="4. enk.pony" u="1"/>
        <s v="4. enk.pony " u="1"/>
        <s v="3. zadel rubriek paard ?" u="1"/>
        <s v="2a pony / zadel" u="1"/>
        <s v="2. paard / zadel" u="1"/>
        <s v="7. dubb.paard" u="1"/>
        <s v="6.enk. of dub. Paard?" u="1"/>
        <s v="paard ?" u="1"/>
        <s v="1. Pony" u="1"/>
        <s v="2. zadel rubriek pony ?" u="1"/>
        <s v="pony ?" u="1"/>
        <s v="5. dubb.pony" u="1"/>
        <s v="1. enk.pony (kinderrubriek)" u="1"/>
        <s v="6. enk.paard" u="1"/>
        <s v="8. viersp.pony" u="1"/>
      </sharedItems>
    </cacheField>
    <cacheField name="tijd" numFmtId="0">
      <sharedItems containsDate="1" containsBlank="1" containsMixedTypes="1" minDate="1899-12-30T04:11:59" maxDate="1899-12-30T04:11:59"/>
    </cacheField>
    <cacheField name="tijd in sec" numFmtId="0">
      <sharedItems containsString="0" containsBlank="1" containsNumber="1" minValue="0" maxValue="361.87"/>
    </cacheField>
    <cacheField name="straf punten" numFmtId="0">
      <sharedItems containsString="0" containsBlank="1" containsNumber="1" containsInteger="1" minValue="4" maxValue="500"/>
    </cacheField>
    <cacheField name="totaal 1e m." numFmtId="0">
      <sharedItems containsString="0" containsBlank="1" containsNumber="1" minValue="0" maxValue="815.57999999999993"/>
    </cacheField>
    <cacheField name="x" numFmtId="0">
      <sharedItems containsNonDate="0" containsString="0" containsBlank="1"/>
    </cacheField>
    <cacheField name="Startnr2" numFmtId="0">
      <sharedItems containsString="0" containsBlank="1" containsNumber="1" containsInteger="1" minValue="1" maxValue="310"/>
    </cacheField>
    <cacheField name="naam 2" numFmtId="0">
      <sharedItems containsBlank="1"/>
    </cacheField>
    <cacheField name="rubr.2" numFmtId="0">
      <sharedItems containsBlank="1"/>
    </cacheField>
    <cacheField name="tijd2" numFmtId="0">
      <sharedItems containsBlank="1"/>
    </cacheField>
    <cacheField name="tijd in sec2" numFmtId="0">
      <sharedItems containsString="0" containsBlank="1" containsNumber="1" minValue="0" maxValue="334.48"/>
    </cacheField>
    <cacheField name="straf punten2" numFmtId="0">
      <sharedItems containsString="0" containsBlank="1" containsNumber="1" containsInteger="1" minValue="4" maxValue="500"/>
    </cacheField>
    <cacheField name="totaal 2e m." numFmtId="0">
      <sharedItems containsString="0" containsBlank="1" containsNumber="1" minValue="0" maxValue="500"/>
    </cacheField>
    <cacheField name="x2" numFmtId="0">
      <sharedItems containsNonDate="0" containsString="0" containsBlank="1"/>
    </cacheField>
    <cacheField name="totaal 1+2" numFmtId="0">
      <sharedItems containsString="0" containsBlank="1" containsNumber="1" minValue="0" maxValue="1032.1299999999999"/>
    </cacheField>
    <cacheField name="plaatsing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7">
  <r>
    <n v="1"/>
    <x v="0"/>
    <x v="0"/>
    <d v="1899-12-30T04:11:59"/>
    <n v="251.59"/>
    <n v="4"/>
    <n v="255.59"/>
    <m/>
    <n v="1"/>
    <s v="Cor Jochems"/>
    <s v="6. dubb. paard"/>
    <s v="03:43:72"/>
    <n v="223.72"/>
    <m/>
    <n v="223.72"/>
    <m/>
    <n v="479.31"/>
    <m/>
  </r>
  <r>
    <n v="2"/>
    <x v="1"/>
    <x v="1"/>
    <s v="04:14:80"/>
    <n v="254.8"/>
    <m/>
    <n v="254.8"/>
    <m/>
    <n v="2"/>
    <s v="Paul van de Akker"/>
    <s v="3. enk. Pony"/>
    <s v="04:22:53"/>
    <n v="262.52999999999997"/>
    <m/>
    <n v="262.52999999999997"/>
    <m/>
    <n v="517.32999999999993"/>
    <m/>
  </r>
  <r>
    <n v="3"/>
    <x v="2"/>
    <x v="1"/>
    <m/>
    <m/>
    <n v="500"/>
    <n v="500"/>
    <m/>
    <n v="3"/>
    <s v="Peter van der Weide (uitsluiting)"/>
    <s v="3. enk.Pony "/>
    <m/>
    <m/>
    <n v="500"/>
    <n v="500"/>
    <m/>
    <n v="1000"/>
    <m/>
  </r>
  <r>
    <n v="4"/>
    <x v="3"/>
    <x v="2"/>
    <s v="03:06:95"/>
    <n v="186.95"/>
    <m/>
    <n v="186.95"/>
    <m/>
    <n v="4"/>
    <s v="Marcel Marijnissen"/>
    <s v="5. enk. paard"/>
    <s v="02:56:00"/>
    <n v="176"/>
    <n v="8"/>
    <n v="184"/>
    <m/>
    <n v="370.95"/>
    <m/>
  </r>
  <r>
    <m/>
    <x v="4"/>
    <x v="3"/>
    <s v="05:15:58"/>
    <n v="315.58"/>
    <n v="500"/>
    <n v="815.57999999999993"/>
    <m/>
    <m/>
    <s v="Amber Smaal"/>
    <s v="2. zadel"/>
    <s v="03:36:55"/>
    <n v="216.55"/>
    <m/>
    <n v="216.55"/>
    <m/>
    <n v="1032.1299999999999"/>
    <m/>
  </r>
  <r>
    <m/>
    <x v="5"/>
    <x v="3"/>
    <s v="04:45:05"/>
    <n v="285.5"/>
    <m/>
    <n v="285.5"/>
    <m/>
    <m/>
    <s v="Ilse van Poppel"/>
    <s v="2. zadel"/>
    <s v="03:40:04"/>
    <n v="220.4"/>
    <m/>
    <n v="220.4"/>
    <m/>
    <n v="505.9"/>
    <m/>
  </r>
  <r>
    <m/>
    <x v="6"/>
    <x v="3"/>
    <s v="04:01:12"/>
    <n v="241.12"/>
    <n v="4"/>
    <n v="245.12"/>
    <m/>
    <m/>
    <s v="Laura van Liissum"/>
    <s v="2. zadel"/>
    <s v="03:16:71"/>
    <n v="196.71"/>
    <n v="4"/>
    <n v="200.71"/>
    <m/>
    <n v="445.83000000000004"/>
    <m/>
  </r>
  <r>
    <n v="9"/>
    <x v="7"/>
    <x v="4"/>
    <s v="04:24:35"/>
    <n v="264.35000000000002"/>
    <m/>
    <n v="264.35000000000002"/>
    <m/>
    <n v="9"/>
    <s v="Bindy Maas ( kinderrubriek)"/>
    <s v="1. Pony kinderrubriek"/>
    <s v="04:22:94"/>
    <n v="262.94"/>
    <m/>
    <n v="262.94"/>
    <m/>
    <n v="527.29"/>
    <m/>
  </r>
  <r>
    <n v="5"/>
    <x v="8"/>
    <x v="5"/>
    <s v="03:09:61"/>
    <n v="189.61"/>
    <m/>
    <n v="189.61"/>
    <m/>
    <n v="5"/>
    <s v="Rien  Lauwerijsesen "/>
    <s v="4. dubb. pony"/>
    <s v="02:57:63"/>
    <n v="177.63"/>
    <m/>
    <n v="177.63"/>
    <m/>
    <n v="367.24"/>
    <m/>
  </r>
  <r>
    <n v="6"/>
    <x v="9"/>
    <x v="5"/>
    <s v="06:01:87"/>
    <n v="361.87"/>
    <n v="8"/>
    <n v="369.87"/>
    <m/>
    <n v="6"/>
    <s v="Kiem Streefkerk"/>
    <s v="4. dubb. pony"/>
    <s v="05:34:48"/>
    <n v="334.48"/>
    <m/>
    <n v="334.48"/>
    <m/>
    <n v="704.35"/>
    <m/>
  </r>
  <r>
    <n v="7"/>
    <x v="10"/>
    <x v="5"/>
    <s v="03:14:43"/>
    <n v="194.43"/>
    <n v="4"/>
    <n v="198.43"/>
    <m/>
    <n v="7"/>
    <s v="Cor van de Maagdenberg"/>
    <s v="4. dubb. pony"/>
    <s v="03:04:15"/>
    <n v="184.15"/>
    <m/>
    <n v="184.15"/>
    <m/>
    <n v="382.58000000000004"/>
    <m/>
  </r>
  <r>
    <n v="8"/>
    <x v="11"/>
    <x v="5"/>
    <s v="02:52:43"/>
    <n v="172.43"/>
    <n v="8"/>
    <n v="180.43"/>
    <m/>
    <n v="8"/>
    <s v="Frans marijnissen"/>
    <s v="4. dubb. pony"/>
    <s v="02:43:32"/>
    <n v="163.32"/>
    <n v="4"/>
    <n v="167.32"/>
    <m/>
    <n v="347.75"/>
    <m/>
  </r>
  <r>
    <n v="310"/>
    <x v="12"/>
    <x v="1"/>
    <s v="04:16:93"/>
    <n v="256.93"/>
    <n v="4"/>
    <n v="260.93"/>
    <m/>
    <n v="310"/>
    <s v="Lonneke Prijt"/>
    <s v="3. enk.Pony "/>
    <s v="03:51:56"/>
    <n v="231.56"/>
    <n v="4"/>
    <n v="235.56"/>
    <m/>
    <n v="496.49"/>
    <m/>
  </r>
  <r>
    <n v="10"/>
    <x v="13"/>
    <x v="2"/>
    <s v="03:07:29"/>
    <n v="187.29"/>
    <m/>
    <n v="187.29"/>
    <m/>
    <n v="10"/>
    <s v="Karel Geentjes"/>
    <s v="5. enk. paard"/>
    <s v="02:58:00"/>
    <n v="178"/>
    <n v="4"/>
    <n v="182"/>
    <m/>
    <n v="369.28999999999996"/>
    <m/>
  </r>
  <r>
    <n v="11"/>
    <x v="14"/>
    <x v="0"/>
    <s v="04:03:65"/>
    <n v="243.65"/>
    <n v="4"/>
    <n v="247.65"/>
    <m/>
    <n v="11"/>
    <s v="Toon Jochems "/>
    <s v="6. dubb. paard"/>
    <s v="03:46:89"/>
    <n v="226.89"/>
    <m/>
    <n v="226.89"/>
    <m/>
    <n v="474.53999999999996"/>
    <m/>
  </r>
  <r>
    <n v="12"/>
    <x v="15"/>
    <x v="6"/>
    <s v="04:21:53"/>
    <n v="261.52999999999997"/>
    <m/>
    <n v="261.52999999999997"/>
    <m/>
    <n v="12"/>
    <s v="Bernd Wouters"/>
    <s v="7. viersp.pony"/>
    <s v="03:34:44"/>
    <n v="214.44"/>
    <n v="4"/>
    <n v="218.44"/>
    <m/>
    <n v="479.96999999999997"/>
    <m/>
  </r>
  <r>
    <m/>
    <x v="16"/>
    <x v="7"/>
    <m/>
    <m/>
    <m/>
    <m/>
    <m/>
    <m/>
    <m/>
    <m/>
    <m/>
    <m/>
    <m/>
    <n v="0"/>
    <m/>
    <n v="0"/>
    <m/>
  </r>
  <r>
    <m/>
    <x v="16"/>
    <x v="7"/>
    <m/>
    <m/>
    <m/>
    <m/>
    <m/>
    <m/>
    <m/>
    <m/>
    <m/>
    <m/>
    <m/>
    <n v="0"/>
    <m/>
    <n v="0"/>
    <m/>
  </r>
  <r>
    <m/>
    <x v="16"/>
    <x v="7"/>
    <m/>
    <m/>
    <m/>
    <n v="0"/>
    <m/>
    <m/>
    <m/>
    <m/>
    <m/>
    <m/>
    <m/>
    <n v="0"/>
    <m/>
    <n v="0"/>
    <m/>
  </r>
  <r>
    <m/>
    <x v="16"/>
    <x v="7"/>
    <m/>
    <m/>
    <m/>
    <n v="0"/>
    <m/>
    <m/>
    <m/>
    <m/>
    <m/>
    <m/>
    <m/>
    <n v="0"/>
    <m/>
    <n v="0"/>
    <m/>
  </r>
  <r>
    <m/>
    <x v="16"/>
    <x v="7"/>
    <m/>
    <m/>
    <m/>
    <n v="0"/>
    <m/>
    <m/>
    <m/>
    <m/>
    <m/>
    <m/>
    <m/>
    <n v="0"/>
    <m/>
    <n v="0"/>
    <m/>
  </r>
  <r>
    <m/>
    <x v="16"/>
    <x v="7"/>
    <m/>
    <n v="0"/>
    <m/>
    <n v="0"/>
    <m/>
    <m/>
    <m/>
    <m/>
    <m/>
    <n v="0"/>
    <m/>
    <n v="0"/>
    <m/>
    <n v="0"/>
    <m/>
  </r>
  <r>
    <m/>
    <x v="16"/>
    <x v="7"/>
    <m/>
    <n v="0"/>
    <m/>
    <n v="0"/>
    <m/>
    <m/>
    <m/>
    <m/>
    <m/>
    <n v="0"/>
    <m/>
    <n v="0"/>
    <m/>
    <n v="0"/>
    <m/>
  </r>
  <r>
    <m/>
    <x v="16"/>
    <x v="7"/>
    <m/>
    <n v="0"/>
    <m/>
    <n v="0"/>
    <m/>
    <m/>
    <m/>
    <m/>
    <m/>
    <n v="0"/>
    <m/>
    <n v="0"/>
    <m/>
    <n v="0"/>
    <m/>
  </r>
  <r>
    <m/>
    <x v="16"/>
    <x v="7"/>
    <m/>
    <m/>
    <m/>
    <m/>
    <m/>
    <m/>
    <m/>
    <m/>
    <m/>
    <n v="0"/>
    <m/>
    <n v="0"/>
    <m/>
    <n v="0"/>
    <m/>
  </r>
  <r>
    <m/>
    <x v="16"/>
    <x v="7"/>
    <m/>
    <n v="0"/>
    <m/>
    <n v="0"/>
    <m/>
    <m/>
    <m/>
    <m/>
    <m/>
    <n v="0"/>
    <m/>
    <n v="0"/>
    <m/>
    <n v="0"/>
    <m/>
  </r>
  <r>
    <m/>
    <x v="16"/>
    <x v="7"/>
    <m/>
    <n v="0"/>
    <m/>
    <n v="0"/>
    <m/>
    <m/>
    <m/>
    <m/>
    <m/>
    <n v="0"/>
    <m/>
    <n v="0"/>
    <m/>
    <n v="0"/>
    <m/>
  </r>
  <r>
    <m/>
    <x v="16"/>
    <x v="7"/>
    <m/>
    <n v="0"/>
    <m/>
    <n v="0"/>
    <m/>
    <m/>
    <m/>
    <m/>
    <m/>
    <n v="0"/>
    <m/>
    <n v="0"/>
    <m/>
    <n v="0"/>
    <m/>
  </r>
  <r>
    <m/>
    <x v="16"/>
    <x v="7"/>
    <m/>
    <n v="0"/>
    <m/>
    <n v="0"/>
    <m/>
    <m/>
    <m/>
    <m/>
    <m/>
    <n v="0"/>
    <m/>
    <n v="0"/>
    <m/>
    <n v="0"/>
    <m/>
  </r>
  <r>
    <m/>
    <x v="16"/>
    <x v="7"/>
    <m/>
    <n v="0"/>
    <m/>
    <n v="0"/>
    <m/>
    <m/>
    <m/>
    <m/>
    <m/>
    <n v="0"/>
    <m/>
    <n v="0"/>
    <m/>
    <n v="0"/>
    <m/>
  </r>
  <r>
    <m/>
    <x v="16"/>
    <x v="7"/>
    <m/>
    <n v="0"/>
    <m/>
    <n v="0"/>
    <m/>
    <m/>
    <m/>
    <m/>
    <m/>
    <n v="0"/>
    <m/>
    <n v="0"/>
    <m/>
    <n v="0"/>
    <m/>
  </r>
  <r>
    <m/>
    <x v="16"/>
    <x v="7"/>
    <m/>
    <n v="0"/>
    <m/>
    <n v="0"/>
    <m/>
    <m/>
    <m/>
    <m/>
    <m/>
    <n v="0"/>
    <m/>
    <n v="0"/>
    <m/>
    <n v="0"/>
    <m/>
  </r>
  <r>
    <m/>
    <x v="16"/>
    <x v="7"/>
    <m/>
    <n v="0"/>
    <m/>
    <n v="0"/>
    <m/>
    <m/>
    <m/>
    <m/>
    <m/>
    <n v="0"/>
    <m/>
    <n v="0"/>
    <m/>
    <n v="0"/>
    <m/>
  </r>
  <r>
    <m/>
    <x v="16"/>
    <x v="7"/>
    <m/>
    <n v="0"/>
    <m/>
    <n v="0"/>
    <m/>
    <m/>
    <m/>
    <m/>
    <m/>
    <n v="0"/>
    <m/>
    <n v="0"/>
    <m/>
    <n v="0"/>
    <m/>
  </r>
  <r>
    <m/>
    <x v="16"/>
    <x v="7"/>
    <m/>
    <n v="0"/>
    <m/>
    <n v="0"/>
    <m/>
    <m/>
    <m/>
    <m/>
    <m/>
    <n v="0"/>
    <m/>
    <n v="0"/>
    <m/>
    <n v="0"/>
    <m/>
  </r>
  <r>
    <m/>
    <x v="16"/>
    <x v="7"/>
    <m/>
    <n v="0"/>
    <m/>
    <n v="0"/>
    <m/>
    <m/>
    <m/>
    <m/>
    <m/>
    <n v="0"/>
    <m/>
    <n v="0"/>
    <m/>
    <n v="0"/>
    <m/>
  </r>
  <r>
    <m/>
    <x v="16"/>
    <x v="7"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Draaitabel1" cacheId="0" applyNumberFormats="0" applyBorderFormats="0" applyFontFormats="0" applyPatternFormats="0" applyAlignmentFormats="0" applyWidthHeightFormats="1" dataCaption="Waarden" updatedVersion="4" minRefreshableVersion="3" showCalcMbrs="0" useAutoFormatting="1" itemPrintTitles="1" createdVersion="3" indent="0" outline="1" outlineData="1" multipleFieldFilters="0">
  <location ref="A3:D28" firstHeaderRow="1" firstDataRow="2" firstDataCol="1"/>
  <pivotFields count="18">
    <pivotField showAll="0"/>
    <pivotField axis="axisRow" showAll="0" sortType="ascending">
      <items count="21">
        <item x="16"/>
        <item x="0"/>
        <item x="11"/>
        <item x="1"/>
        <item x="3"/>
        <item x="15"/>
        <item x="14"/>
        <item x="9"/>
        <item x="13"/>
        <item m="1" x="18"/>
        <item x="12"/>
        <item x="6"/>
        <item x="5"/>
        <item x="8"/>
        <item x="10"/>
        <item m="1" x="17"/>
        <item m="1" x="19"/>
        <item x="7"/>
        <item x="2"/>
        <item x="4"/>
        <item t="default"/>
      </items>
      <autoSortScope>
        <pivotArea dataOnly="0" outline="0" fieldPosition="0">
          <references count="1">
            <reference field="4294967294" count="1" selected="0">
              <x v="2"/>
            </reference>
          </references>
        </pivotArea>
      </autoSortScope>
    </pivotField>
    <pivotField axis="axisRow" multipleItemSelectionAllowed="1" showAll="0" sortType="ascending">
      <items count="30">
        <item m="1" x="26"/>
        <item m="1" x="22"/>
        <item x="4"/>
        <item m="1" x="8"/>
        <item m="1" x="18"/>
        <item x="3"/>
        <item m="1" x="23"/>
        <item m="1" x="17"/>
        <item m="1" x="13"/>
        <item m="1" x="11"/>
        <item x="1"/>
        <item m="1" x="9"/>
        <item m="1" x="16"/>
        <item x="5"/>
        <item m="1" x="14"/>
        <item m="1" x="15"/>
        <item m="1" x="25"/>
        <item x="2"/>
        <item x="0"/>
        <item m="1" x="27"/>
        <item m="1" x="20"/>
        <item m="1" x="19"/>
        <item x="6"/>
        <item m="1" x="28"/>
        <item m="1" x="10"/>
        <item m="1" x="21"/>
        <item m="1" x="24"/>
        <item m="1" x="12"/>
        <item h="1" x="7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dataField="1" showAll="0"/>
    <pivotField showAll="0"/>
  </pivotFields>
  <rowFields count="2">
    <field x="2"/>
    <field x="1"/>
  </rowFields>
  <rowItems count="24">
    <i>
      <x v="2"/>
    </i>
    <i r="1">
      <x v="17"/>
    </i>
    <i>
      <x v="5"/>
    </i>
    <i r="1">
      <x v="11"/>
    </i>
    <i r="1">
      <x v="12"/>
    </i>
    <i r="1">
      <x v="19"/>
    </i>
    <i>
      <x v="10"/>
    </i>
    <i r="1">
      <x v="10"/>
    </i>
    <i r="1">
      <x v="3"/>
    </i>
    <i r="1">
      <x v="18"/>
    </i>
    <i>
      <x v="13"/>
    </i>
    <i r="1">
      <x v="2"/>
    </i>
    <i r="1">
      <x v="13"/>
    </i>
    <i r="1">
      <x v="14"/>
    </i>
    <i r="1">
      <x v="7"/>
    </i>
    <i>
      <x v="17"/>
    </i>
    <i r="1">
      <x v="8"/>
    </i>
    <i r="1">
      <x v="4"/>
    </i>
    <i>
      <x v="18"/>
    </i>
    <i r="1">
      <x v="6"/>
    </i>
    <i r="1">
      <x v="1"/>
    </i>
    <i>
      <x v="22"/>
    </i>
    <i r="1"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 van totaal 1e m." fld="6" baseField="0" baseItem="0"/>
    <dataField name="Som van totaal 2e m." fld="14" baseField="0" baseItem="0"/>
    <dataField name="Som van totaal 1+2" fld="16" baseField="0" baseItem="0"/>
  </dataFields>
  <formats count="25">
    <format dxfId="24">
      <pivotArea dataOnly="0" labelOnly="1" fieldPosition="0">
        <references count="2">
          <reference field="1" count="1">
            <x v="18"/>
          </reference>
          <reference field="2" count="1" selected="0">
            <x v="10"/>
          </reference>
        </references>
      </pivotArea>
    </format>
    <format dxfId="23">
      <pivotArea dataOnly="0" labelOnly="1" fieldPosition="0">
        <references count="2">
          <reference field="1" count="1">
            <x v="19"/>
          </reference>
          <reference field="2" count="1" selected="0">
            <x v="8"/>
          </reference>
        </references>
      </pivotArea>
    </format>
    <format dxfId="22">
      <pivotArea collapsedLevelsAreSubtotals="1" fieldPosition="0">
        <references count="1">
          <reference field="2" count="1">
            <x v="7"/>
          </reference>
        </references>
      </pivotArea>
    </format>
    <format dxfId="21">
      <pivotArea collapsedLevelsAreSubtotals="1" fieldPosition="0">
        <references count="2">
          <reference field="1" count="1">
            <x v="12"/>
          </reference>
          <reference field="2" count="1" selected="0">
            <x v="7"/>
          </reference>
        </references>
      </pivotArea>
    </format>
    <format dxfId="20">
      <pivotArea dataOnly="0" labelOnly="1" fieldPosition="0">
        <references count="1">
          <reference field="2" count="1">
            <x v="7"/>
          </reference>
        </references>
      </pivotArea>
    </format>
    <format dxfId="19">
      <pivotArea dataOnly="0" labelOnly="1" fieldPosition="0">
        <references count="2">
          <reference field="1" count="1">
            <x v="12"/>
          </reference>
          <reference field="2" count="1" selected="0">
            <x v="7"/>
          </reference>
        </references>
      </pivotArea>
    </format>
    <format dxfId="18">
      <pivotArea collapsedLevelsAreSubtotals="1" fieldPosition="0">
        <references count="1">
          <reference field="2" count="1">
            <x v="8"/>
          </reference>
        </references>
      </pivotArea>
    </format>
    <format dxfId="17">
      <pivotArea collapsedLevelsAreSubtotals="1" fieldPosition="0">
        <references count="2">
          <reference field="1" count="2">
            <x v="11"/>
            <x v="19"/>
          </reference>
          <reference field="2" count="1" selected="0">
            <x v="8"/>
          </reference>
        </references>
      </pivotArea>
    </format>
    <format dxfId="16">
      <pivotArea dataOnly="0" labelOnly="1" fieldPosition="0">
        <references count="1">
          <reference field="2" count="1">
            <x v="8"/>
          </reference>
        </references>
      </pivotArea>
    </format>
    <format dxfId="15">
      <pivotArea dataOnly="0" labelOnly="1" fieldPosition="0">
        <references count="2">
          <reference field="1" count="2">
            <x v="11"/>
            <x v="19"/>
          </reference>
          <reference field="2" count="1" selected="0">
            <x v="8"/>
          </reference>
        </references>
      </pivotArea>
    </format>
    <format dxfId="14">
      <pivotArea collapsedLevelsAreSubtotals="1" fieldPosition="0">
        <references count="3">
          <reference field="4294967294" count="1" selected="0">
            <x v="2"/>
          </reference>
          <reference field="1" count="1">
            <x v="12"/>
          </reference>
          <reference field="2" count="1" selected="0">
            <x v="5"/>
          </reference>
        </references>
      </pivotArea>
    </format>
    <format dxfId="13">
      <pivotArea collapsedLevelsAreSubtotals="1" fieldPosition="0">
        <references count="1">
          <reference field="2" count="1">
            <x v="2"/>
          </reference>
        </references>
      </pivotArea>
    </format>
    <format dxfId="12">
      <pivotArea collapsedLevelsAreSubtotals="1" fieldPosition="0">
        <references count="2">
          <reference field="1" count="1">
            <x v="17"/>
          </reference>
          <reference field="2" count="1" selected="0">
            <x v="2"/>
          </reference>
        </references>
      </pivotArea>
    </format>
    <format dxfId="11">
      <pivotArea collapsedLevelsAreSubtotals="1" fieldPosition="0">
        <references count="1">
          <reference field="2" count="1">
            <x v="5"/>
          </reference>
        </references>
      </pivotArea>
    </format>
    <format dxfId="10">
      <pivotArea collapsedLevelsAreSubtotals="1" fieldPosition="0">
        <references count="2">
          <reference field="1" count="3">
            <x v="11"/>
            <x v="12"/>
            <x v="19"/>
          </reference>
          <reference field="2" count="1" selected="0">
            <x v="5"/>
          </reference>
        </references>
      </pivotArea>
    </format>
    <format dxfId="9">
      <pivotArea dataOnly="0" labelOnly="1" fieldPosition="0">
        <references count="1">
          <reference field="2" count="2">
            <x v="2"/>
            <x v="5"/>
          </reference>
        </references>
      </pivotArea>
    </format>
    <format dxfId="8">
      <pivotArea dataOnly="0" labelOnly="1" fieldPosition="0">
        <references count="2">
          <reference field="1" count="4">
            <x v="11"/>
            <x v="12"/>
            <x v="17"/>
            <x v="19"/>
          </reference>
          <reference field="2" count="1" selected="0">
            <x v="2"/>
          </reference>
        </references>
      </pivotArea>
    </format>
    <format dxfId="7">
      <pivotArea collapsedLevelsAreSubtotals="1" fieldPosition="0">
        <references count="3">
          <reference field="4294967294" count="1" selected="0">
            <x v="2"/>
          </reference>
          <reference field="1" count="1">
            <x v="18"/>
          </reference>
          <reference field="2" count="1" selected="0">
            <x v="10"/>
          </reference>
        </references>
      </pivotArea>
    </format>
    <format dxfId="6">
      <pivotArea collapsedLevelsAreSubtotals="1" fieldPosition="0">
        <references count="2">
          <reference field="1" count="3">
            <x v="11"/>
            <x v="12"/>
            <x v="19"/>
          </reference>
          <reference field="2" count="1" selected="0">
            <x v="5"/>
          </reference>
        </references>
      </pivotArea>
    </format>
    <format dxfId="5">
      <pivotArea dataOnly="0" labelOnly="1" fieldPosition="0">
        <references count="2">
          <reference field="1" count="3">
            <x v="11"/>
            <x v="12"/>
            <x v="19"/>
          </reference>
          <reference field="2" count="1" selected="0">
            <x v="5"/>
          </reference>
        </references>
      </pivotArea>
    </format>
    <format dxfId="4">
      <pivotArea collapsedLevelsAreSubtotals="1" fieldPosition="0">
        <references count="3">
          <reference field="4294967294" count="2" selected="0">
            <x v="0"/>
            <x v="1"/>
          </reference>
          <reference field="1" count="1">
            <x v="18"/>
          </reference>
          <reference field="2" count="1" selected="0">
            <x v="10"/>
          </reference>
        </references>
      </pivotArea>
    </format>
    <format dxfId="3">
      <pivotArea collapsedLevelsAreSubtotals="1" fieldPosition="0">
        <references count="3">
          <reference field="4294967294" count="1" selected="0">
            <x v="0"/>
          </reference>
          <reference field="1" count="1">
            <x v="3"/>
          </reference>
          <reference field="2" count="1" selected="0">
            <x v="10"/>
          </reference>
        </references>
      </pivotArea>
    </format>
    <format dxfId="2">
      <pivotArea collapsedLevelsAreSubtotals="1" fieldPosition="0">
        <references count="3">
          <reference field="4294967294" count="1" selected="0">
            <x v="1"/>
          </reference>
          <reference field="1" count="1">
            <x v="7"/>
          </reference>
          <reference field="2" count="1" selected="0">
            <x v="13"/>
          </reference>
        </references>
      </pivotArea>
    </format>
    <format dxfId="1">
      <pivotArea collapsedLevelsAreSubtotals="1" fieldPosition="0">
        <references count="2">
          <reference field="4294967294" count="1" selected="0">
            <x v="1"/>
          </reference>
          <reference field="2" count="1">
            <x v="17"/>
          </reference>
        </references>
      </pivotArea>
    </format>
    <format dxfId="0">
      <pivotArea collapsedLevelsAreSubtotals="1" fieldPosition="0">
        <references count="3">
          <reference field="4294967294" count="1" selected="0">
            <x v="1"/>
          </reference>
          <reference field="1" count="2">
            <x v="4"/>
            <x v="8"/>
          </reference>
          <reference field="2" count="1" selected="0">
            <x v="17"/>
          </reference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1"/>
  <sheetViews>
    <sheetView topLeftCell="C1" workbookViewId="0">
      <selection activeCell="M18" sqref="M18"/>
    </sheetView>
  </sheetViews>
  <sheetFormatPr baseColWidth="10" defaultColWidth="9.1640625" defaultRowHeight="16" x14ac:dyDescent="0.2"/>
  <cols>
    <col min="1" max="1" width="10.6640625" style="18" bestFit="1" customWidth="1"/>
    <col min="2" max="2" width="28.33203125" style="6" customWidth="1"/>
    <col min="3" max="3" width="21.6640625" style="6" bestFit="1" customWidth="1"/>
    <col min="4" max="4" width="11.1640625" style="19" customWidth="1"/>
    <col min="5" max="5" width="12.83203125" style="18" customWidth="1"/>
    <col min="6" max="6" width="11.83203125" style="6" customWidth="1"/>
    <col min="7" max="7" width="11.5" style="7" customWidth="1"/>
    <col min="8" max="8" width="1.5" style="6" customWidth="1"/>
    <col min="9" max="9" width="8.33203125" style="20" customWidth="1"/>
    <col min="10" max="11" width="21.6640625" style="6" customWidth="1"/>
    <col min="12" max="12" width="11.83203125" style="19" customWidth="1"/>
    <col min="13" max="13" width="9.5" style="6" bestFit="1" customWidth="1"/>
    <col min="14" max="14" width="11.83203125" style="6" bestFit="1" customWidth="1"/>
    <col min="15" max="15" width="11.5" style="7" bestFit="1" customWidth="1"/>
    <col min="16" max="16" width="1.83203125" style="7" customWidth="1"/>
    <col min="17" max="17" width="13.83203125" style="21" customWidth="1"/>
    <col min="18" max="19" width="9.1640625" style="6"/>
    <col min="20" max="20" width="6.5" style="6" customWidth="1"/>
    <col min="21" max="21" width="10" style="6" bestFit="1" customWidth="1"/>
    <col min="22" max="16384" width="9.1640625" style="6"/>
  </cols>
  <sheetData>
    <row r="1" spans="1:18" s="13" customFormat="1" ht="21.75" customHeight="1" x14ac:dyDescent="0.2">
      <c r="A1" s="36" t="s">
        <v>8</v>
      </c>
      <c r="B1" s="37" t="s">
        <v>0</v>
      </c>
      <c r="C1" s="37" t="s">
        <v>1</v>
      </c>
      <c r="D1" s="38" t="s">
        <v>9</v>
      </c>
      <c r="E1" s="39" t="s">
        <v>7</v>
      </c>
      <c r="F1" s="39" t="s">
        <v>6</v>
      </c>
      <c r="G1" s="40" t="s">
        <v>2</v>
      </c>
      <c r="H1" s="41" t="s">
        <v>10</v>
      </c>
      <c r="I1" s="37" t="s">
        <v>8</v>
      </c>
      <c r="J1" s="37" t="s">
        <v>0</v>
      </c>
      <c r="K1" s="37" t="s">
        <v>1</v>
      </c>
      <c r="L1" s="38" t="s">
        <v>9</v>
      </c>
      <c r="M1" s="39" t="s">
        <v>7</v>
      </c>
      <c r="N1" s="39" t="s">
        <v>6</v>
      </c>
      <c r="O1" s="40" t="s">
        <v>3</v>
      </c>
      <c r="P1" s="42" t="s">
        <v>10</v>
      </c>
      <c r="Q1" s="40" t="s">
        <v>4</v>
      </c>
      <c r="R1" s="43" t="s">
        <v>5</v>
      </c>
    </row>
    <row r="2" spans="1:18" x14ac:dyDescent="0.2">
      <c r="A2" s="23">
        <v>1</v>
      </c>
      <c r="B2" s="24" t="s">
        <v>57</v>
      </c>
      <c r="C2" s="24" t="s">
        <v>96</v>
      </c>
      <c r="D2" s="49">
        <v>0.17498842592592592</v>
      </c>
      <c r="E2" s="26">
        <f>4*60+11+0.59</f>
        <v>251.59</v>
      </c>
      <c r="F2" s="27">
        <v>4</v>
      </c>
      <c r="G2" s="28">
        <f t="shared" ref="G2:G28" si="0">F2+E2</f>
        <v>255.59</v>
      </c>
      <c r="H2" s="32"/>
      <c r="I2" s="23">
        <v>1</v>
      </c>
      <c r="J2" s="24" t="s">
        <v>57</v>
      </c>
      <c r="K2" s="24" t="s">
        <v>96</v>
      </c>
      <c r="L2" s="48" t="s">
        <v>104</v>
      </c>
      <c r="M2" s="26">
        <f>3*60+43+0.72</f>
        <v>223.72</v>
      </c>
      <c r="N2" s="27"/>
      <c r="O2" s="28">
        <f t="shared" ref="O2:O28" si="1">N2+M2</f>
        <v>223.72</v>
      </c>
      <c r="P2" s="29"/>
      <c r="Q2" s="30">
        <f t="shared" ref="Q2:Q28" si="2">G2+O2</f>
        <v>479.31</v>
      </c>
      <c r="R2" s="31"/>
    </row>
    <row r="3" spans="1:18" x14ac:dyDescent="0.2">
      <c r="A3" s="23">
        <v>2</v>
      </c>
      <c r="B3" s="24" t="s">
        <v>23</v>
      </c>
      <c r="C3" s="24" t="s">
        <v>93</v>
      </c>
      <c r="D3" s="48" t="s">
        <v>101</v>
      </c>
      <c r="E3" s="26">
        <f>4*60+14+0.8</f>
        <v>254.8</v>
      </c>
      <c r="F3" s="27"/>
      <c r="G3" s="28">
        <f t="shared" si="0"/>
        <v>254.8</v>
      </c>
      <c r="H3" s="32"/>
      <c r="I3" s="23">
        <v>2</v>
      </c>
      <c r="J3" s="24" t="s">
        <v>23</v>
      </c>
      <c r="K3" s="24" t="s">
        <v>92</v>
      </c>
      <c r="L3" s="48" t="s">
        <v>105</v>
      </c>
      <c r="M3" s="26">
        <f>4*60+22+0.53</f>
        <v>262.52999999999997</v>
      </c>
      <c r="N3" s="27"/>
      <c r="O3" s="28">
        <f t="shared" si="1"/>
        <v>262.52999999999997</v>
      </c>
      <c r="P3" s="29"/>
      <c r="Q3" s="30">
        <f t="shared" si="2"/>
        <v>517.32999999999993</v>
      </c>
      <c r="R3" s="31"/>
    </row>
    <row r="4" spans="1:18" x14ac:dyDescent="0.2">
      <c r="A4" s="23">
        <v>3</v>
      </c>
      <c r="B4" s="24" t="s">
        <v>102</v>
      </c>
      <c r="C4" s="24" t="s">
        <v>93</v>
      </c>
      <c r="D4" s="48"/>
      <c r="E4" s="50"/>
      <c r="F4" s="27">
        <v>500</v>
      </c>
      <c r="G4" s="28">
        <f t="shared" si="0"/>
        <v>500</v>
      </c>
      <c r="H4" s="32"/>
      <c r="I4" s="23">
        <v>3</v>
      </c>
      <c r="J4" s="24" t="s">
        <v>106</v>
      </c>
      <c r="K4" s="24" t="s">
        <v>93</v>
      </c>
      <c r="L4" s="47"/>
      <c r="M4" s="26"/>
      <c r="N4" s="27">
        <v>500</v>
      </c>
      <c r="O4" s="28">
        <f t="shared" si="1"/>
        <v>500</v>
      </c>
      <c r="P4" s="29"/>
      <c r="Q4" s="30">
        <f t="shared" si="2"/>
        <v>1000</v>
      </c>
      <c r="R4" s="31"/>
    </row>
    <row r="5" spans="1:18" ht="17" thickBot="1" x14ac:dyDescent="0.25">
      <c r="A5" s="60">
        <v>4</v>
      </c>
      <c r="B5" s="61" t="s">
        <v>59</v>
      </c>
      <c r="C5" s="61" t="s">
        <v>95</v>
      </c>
      <c r="D5" s="62" t="s">
        <v>103</v>
      </c>
      <c r="E5" s="63">
        <f>3*60+6+0.95</f>
        <v>186.95</v>
      </c>
      <c r="F5" s="64"/>
      <c r="G5" s="65">
        <f t="shared" si="0"/>
        <v>186.95</v>
      </c>
      <c r="H5" s="66"/>
      <c r="I5" s="60">
        <v>4</v>
      </c>
      <c r="J5" s="61" t="s">
        <v>59</v>
      </c>
      <c r="K5" s="61" t="s">
        <v>95</v>
      </c>
      <c r="L5" s="62" t="s">
        <v>107</v>
      </c>
      <c r="M5" s="63">
        <f>2*60+56</f>
        <v>176</v>
      </c>
      <c r="N5" s="64">
        <v>8</v>
      </c>
      <c r="O5" s="65">
        <f t="shared" si="1"/>
        <v>184</v>
      </c>
      <c r="P5" s="67"/>
      <c r="Q5" s="68">
        <f t="shared" si="2"/>
        <v>370.95</v>
      </c>
      <c r="R5" s="69"/>
    </row>
    <row r="6" spans="1:18" x14ac:dyDescent="0.2">
      <c r="A6" s="79"/>
      <c r="B6" s="74" t="s">
        <v>111</v>
      </c>
      <c r="C6" s="74" t="s">
        <v>116</v>
      </c>
      <c r="D6" s="75" t="s">
        <v>108</v>
      </c>
      <c r="E6" s="76">
        <f>5*60+15+0.58</f>
        <v>315.58</v>
      </c>
      <c r="F6" s="77">
        <v>500</v>
      </c>
      <c r="G6" s="78">
        <f>F6+E6</f>
        <v>815.57999999999993</v>
      </c>
      <c r="H6" s="32"/>
      <c r="I6" s="79"/>
      <c r="J6" s="74" t="s">
        <v>77</v>
      </c>
      <c r="K6" s="74" t="s">
        <v>116</v>
      </c>
      <c r="L6" s="75" t="s">
        <v>112</v>
      </c>
      <c r="M6" s="76">
        <f>3*60+36+0.55</f>
        <v>216.55</v>
      </c>
      <c r="N6" s="77"/>
      <c r="O6" s="78">
        <f>N6+M6</f>
        <v>216.55</v>
      </c>
      <c r="P6" s="29"/>
      <c r="Q6" s="80">
        <f>G6+O6</f>
        <v>1032.1299999999999</v>
      </c>
      <c r="R6" s="32"/>
    </row>
    <row r="7" spans="1:18" s="7" customFormat="1" x14ac:dyDescent="0.2">
      <c r="A7" s="85"/>
      <c r="B7" s="81" t="s">
        <v>67</v>
      </c>
      <c r="C7" s="81" t="s">
        <v>116</v>
      </c>
      <c r="D7" s="82" t="s">
        <v>109</v>
      </c>
      <c r="E7" s="83">
        <f>4*60+45+0.5</f>
        <v>285.5</v>
      </c>
      <c r="F7" s="84"/>
      <c r="G7" s="78">
        <f>F7+E7</f>
        <v>285.5</v>
      </c>
      <c r="H7" s="71"/>
      <c r="I7" s="85"/>
      <c r="J7" s="81" t="s">
        <v>67</v>
      </c>
      <c r="K7" s="81" t="s">
        <v>116</v>
      </c>
      <c r="L7" s="82" t="s">
        <v>113</v>
      </c>
      <c r="M7" s="83">
        <f>3*60+40+0.4</f>
        <v>220.4</v>
      </c>
      <c r="N7" s="84"/>
      <c r="O7" s="78">
        <f>N7+M7</f>
        <v>220.4</v>
      </c>
      <c r="P7" s="29"/>
      <c r="Q7" s="80">
        <f>G7+O7</f>
        <v>505.9</v>
      </c>
      <c r="R7" s="71"/>
    </row>
    <row r="8" spans="1:18" ht="17" thickBot="1" x14ac:dyDescent="0.25">
      <c r="A8" s="91"/>
      <c r="B8" s="86" t="s">
        <v>66</v>
      </c>
      <c r="C8" s="86" t="s">
        <v>116</v>
      </c>
      <c r="D8" s="87" t="s">
        <v>110</v>
      </c>
      <c r="E8" s="88">
        <f>4*60+1+0.12</f>
        <v>241.12</v>
      </c>
      <c r="F8" s="89">
        <v>4</v>
      </c>
      <c r="G8" s="90">
        <f t="shared" si="0"/>
        <v>245.12</v>
      </c>
      <c r="H8" s="66"/>
      <c r="I8" s="91"/>
      <c r="J8" s="86" t="s">
        <v>66</v>
      </c>
      <c r="K8" s="86" t="s">
        <v>116</v>
      </c>
      <c r="L8" s="87" t="s">
        <v>114</v>
      </c>
      <c r="M8" s="88">
        <f>3*60+16+0.71</f>
        <v>196.71</v>
      </c>
      <c r="N8" s="89">
        <v>4</v>
      </c>
      <c r="O8" s="90">
        <f t="shared" si="1"/>
        <v>200.71</v>
      </c>
      <c r="P8" s="67"/>
      <c r="Q8" s="92">
        <f t="shared" si="2"/>
        <v>445.83000000000004</v>
      </c>
      <c r="R8" s="66"/>
    </row>
    <row r="9" spans="1:18" ht="17" thickBot="1" x14ac:dyDescent="0.25">
      <c r="A9" s="98">
        <v>9</v>
      </c>
      <c r="B9" s="93" t="s">
        <v>73</v>
      </c>
      <c r="C9" s="93" t="s">
        <v>98</v>
      </c>
      <c r="D9" s="94" t="s">
        <v>115</v>
      </c>
      <c r="E9" s="95">
        <f>4*60+24+0.35</f>
        <v>264.35000000000002</v>
      </c>
      <c r="F9" s="96"/>
      <c r="G9" s="97">
        <f t="shared" si="0"/>
        <v>264.35000000000002</v>
      </c>
      <c r="H9" s="72"/>
      <c r="I9" s="98">
        <v>9</v>
      </c>
      <c r="J9" s="93" t="s">
        <v>73</v>
      </c>
      <c r="K9" s="93" t="s">
        <v>98</v>
      </c>
      <c r="L9" s="94" t="s">
        <v>117</v>
      </c>
      <c r="M9" s="95">
        <f>4*60+22+0.94</f>
        <v>262.94</v>
      </c>
      <c r="N9" s="96"/>
      <c r="O9" s="97">
        <f t="shared" si="1"/>
        <v>262.94</v>
      </c>
      <c r="P9" s="73"/>
      <c r="Q9" s="99">
        <f t="shared" si="2"/>
        <v>527.29</v>
      </c>
      <c r="R9" s="72"/>
    </row>
    <row r="10" spans="1:18" x14ac:dyDescent="0.2">
      <c r="A10" s="51">
        <v>5</v>
      </c>
      <c r="B10" s="35" t="s">
        <v>69</v>
      </c>
      <c r="C10" s="35" t="s">
        <v>94</v>
      </c>
      <c r="D10" s="52" t="s">
        <v>118</v>
      </c>
      <c r="E10" s="53">
        <f>3*60+9+0.61</f>
        <v>189.61</v>
      </c>
      <c r="F10" s="54"/>
      <c r="G10" s="55">
        <f t="shared" si="0"/>
        <v>189.61</v>
      </c>
      <c r="H10" s="56"/>
      <c r="I10" s="51">
        <v>5</v>
      </c>
      <c r="J10" s="35" t="s">
        <v>69</v>
      </c>
      <c r="K10" s="35" t="s">
        <v>94</v>
      </c>
      <c r="L10" s="52" t="s">
        <v>122</v>
      </c>
      <c r="M10" s="53">
        <f>2*60+57+0.63</f>
        <v>177.63</v>
      </c>
      <c r="N10" s="54"/>
      <c r="O10" s="55">
        <f t="shared" si="1"/>
        <v>177.63</v>
      </c>
      <c r="P10" s="57"/>
      <c r="Q10" s="58">
        <f t="shared" si="2"/>
        <v>367.24</v>
      </c>
      <c r="R10" s="59"/>
    </row>
    <row r="11" spans="1:18" x14ac:dyDescent="0.2">
      <c r="A11" s="23">
        <v>6</v>
      </c>
      <c r="B11" s="24" t="s">
        <v>46</v>
      </c>
      <c r="C11" s="24" t="s">
        <v>94</v>
      </c>
      <c r="D11" s="48" t="s">
        <v>119</v>
      </c>
      <c r="E11" s="26">
        <f>6*60+1+0.87</f>
        <v>361.87</v>
      </c>
      <c r="F11" s="27">
        <v>8</v>
      </c>
      <c r="G11" s="28">
        <f t="shared" si="0"/>
        <v>369.87</v>
      </c>
      <c r="H11" s="32"/>
      <c r="I11" s="23">
        <v>6</v>
      </c>
      <c r="J11" s="24" t="s">
        <v>46</v>
      </c>
      <c r="K11" s="24" t="s">
        <v>94</v>
      </c>
      <c r="L11" s="48" t="s">
        <v>123</v>
      </c>
      <c r="M11" s="26">
        <f>5*60+34+0.48</f>
        <v>334.48</v>
      </c>
      <c r="N11" s="27"/>
      <c r="O11" s="28">
        <f t="shared" si="1"/>
        <v>334.48</v>
      </c>
      <c r="P11" s="29"/>
      <c r="Q11" s="30">
        <f t="shared" si="2"/>
        <v>704.35</v>
      </c>
      <c r="R11" s="31"/>
    </row>
    <row r="12" spans="1:18" x14ac:dyDescent="0.2">
      <c r="A12" s="23">
        <v>7</v>
      </c>
      <c r="B12" s="24" t="s">
        <v>71</v>
      </c>
      <c r="C12" s="24" t="s">
        <v>94</v>
      </c>
      <c r="D12" s="48" t="s">
        <v>120</v>
      </c>
      <c r="E12" s="26">
        <f>3*60+14+0.43</f>
        <v>194.43</v>
      </c>
      <c r="F12" s="27">
        <v>4</v>
      </c>
      <c r="G12" s="28">
        <f t="shared" si="0"/>
        <v>198.43</v>
      </c>
      <c r="H12" s="32"/>
      <c r="I12" s="23">
        <v>7</v>
      </c>
      <c r="J12" s="24" t="s">
        <v>71</v>
      </c>
      <c r="K12" s="24" t="s">
        <v>94</v>
      </c>
      <c r="L12" s="48" t="s">
        <v>124</v>
      </c>
      <c r="M12" s="26">
        <f>3*60+4+0.15</f>
        <v>184.15</v>
      </c>
      <c r="N12" s="27"/>
      <c r="O12" s="28">
        <f t="shared" si="1"/>
        <v>184.15</v>
      </c>
      <c r="P12" s="29"/>
      <c r="Q12" s="30">
        <f t="shared" si="2"/>
        <v>382.58000000000004</v>
      </c>
      <c r="R12" s="31"/>
    </row>
    <row r="13" spans="1:18" ht="17" thickBot="1" x14ac:dyDescent="0.25">
      <c r="A13" s="60">
        <v>8</v>
      </c>
      <c r="B13" s="61" t="s">
        <v>72</v>
      </c>
      <c r="C13" s="61" t="s">
        <v>94</v>
      </c>
      <c r="D13" s="62" t="s">
        <v>121</v>
      </c>
      <c r="E13" s="63">
        <f>2*60+52+0.43</f>
        <v>172.43</v>
      </c>
      <c r="F13" s="64">
        <v>8</v>
      </c>
      <c r="G13" s="65">
        <f t="shared" si="0"/>
        <v>180.43</v>
      </c>
      <c r="H13" s="66"/>
      <c r="I13" s="60">
        <v>8</v>
      </c>
      <c r="J13" s="61" t="s">
        <v>72</v>
      </c>
      <c r="K13" s="61" t="s">
        <v>94</v>
      </c>
      <c r="L13" s="62" t="s">
        <v>125</v>
      </c>
      <c r="M13" s="63">
        <f>2*60+43+0.32</f>
        <v>163.32</v>
      </c>
      <c r="N13" s="64">
        <v>4</v>
      </c>
      <c r="O13" s="65">
        <f t="shared" si="1"/>
        <v>167.32</v>
      </c>
      <c r="P13" s="67"/>
      <c r="Q13" s="68">
        <f t="shared" si="2"/>
        <v>347.75</v>
      </c>
      <c r="R13" s="69"/>
    </row>
    <row r="14" spans="1:18" x14ac:dyDescent="0.2">
      <c r="A14" s="51">
        <v>310</v>
      </c>
      <c r="B14" s="35" t="s">
        <v>64</v>
      </c>
      <c r="C14" s="24" t="s">
        <v>93</v>
      </c>
      <c r="D14" s="52" t="s">
        <v>126</v>
      </c>
      <c r="E14" s="53">
        <f>4*60+16+0.93</f>
        <v>256.93</v>
      </c>
      <c r="F14" s="54">
        <v>4</v>
      </c>
      <c r="G14" s="55">
        <f>F14+E14</f>
        <v>260.93</v>
      </c>
      <c r="H14" s="56"/>
      <c r="I14" s="51">
        <v>310</v>
      </c>
      <c r="J14" s="35" t="s">
        <v>64</v>
      </c>
      <c r="K14" s="24" t="s">
        <v>93</v>
      </c>
      <c r="L14" s="52" t="s">
        <v>130</v>
      </c>
      <c r="M14" s="53">
        <f>3*60+51+0.56</f>
        <v>231.56</v>
      </c>
      <c r="N14" s="54">
        <v>4</v>
      </c>
      <c r="O14" s="55">
        <f>N14+M14</f>
        <v>235.56</v>
      </c>
      <c r="P14" s="57"/>
      <c r="Q14" s="58">
        <f>G14+O14</f>
        <v>496.49</v>
      </c>
      <c r="R14" s="59"/>
    </row>
    <row r="15" spans="1:18" x14ac:dyDescent="0.2">
      <c r="A15" s="23">
        <v>10</v>
      </c>
      <c r="B15" s="24" t="s">
        <v>52</v>
      </c>
      <c r="C15" s="24" t="s">
        <v>95</v>
      </c>
      <c r="D15" s="48" t="s">
        <v>127</v>
      </c>
      <c r="E15" s="26">
        <f>3*60+7+0.29</f>
        <v>187.29</v>
      </c>
      <c r="F15" s="27"/>
      <c r="G15" s="28">
        <f t="shared" si="0"/>
        <v>187.29</v>
      </c>
      <c r="H15" s="32"/>
      <c r="I15" s="23">
        <v>10</v>
      </c>
      <c r="J15" s="24" t="s">
        <v>52</v>
      </c>
      <c r="K15" s="24" t="s">
        <v>95</v>
      </c>
      <c r="L15" s="48" t="s">
        <v>131</v>
      </c>
      <c r="M15" s="26">
        <f>2*60+58</f>
        <v>178</v>
      </c>
      <c r="N15" s="27">
        <v>4</v>
      </c>
      <c r="O15" s="28">
        <f t="shared" si="1"/>
        <v>182</v>
      </c>
      <c r="P15" s="29"/>
      <c r="Q15" s="30">
        <f t="shared" si="2"/>
        <v>369.28999999999996</v>
      </c>
      <c r="R15" s="31"/>
    </row>
    <row r="16" spans="1:18" x14ac:dyDescent="0.2">
      <c r="A16" s="23">
        <v>11</v>
      </c>
      <c r="B16" s="24" t="s">
        <v>40</v>
      </c>
      <c r="C16" s="24" t="s">
        <v>96</v>
      </c>
      <c r="D16" s="48" t="s">
        <v>128</v>
      </c>
      <c r="E16" s="26">
        <f>4*60+3+0.65</f>
        <v>243.65</v>
      </c>
      <c r="F16" s="27">
        <v>4</v>
      </c>
      <c r="G16" s="28">
        <f t="shared" si="0"/>
        <v>247.65</v>
      </c>
      <c r="H16" s="32"/>
      <c r="I16" s="23">
        <v>11</v>
      </c>
      <c r="J16" s="24" t="s">
        <v>40</v>
      </c>
      <c r="K16" s="24" t="s">
        <v>96</v>
      </c>
      <c r="L16" s="48" t="s">
        <v>132</v>
      </c>
      <c r="M16" s="26">
        <f>3*60+46.89</f>
        <v>226.89</v>
      </c>
      <c r="N16" s="27"/>
      <c r="O16" s="28">
        <f t="shared" si="1"/>
        <v>226.89</v>
      </c>
      <c r="P16" s="29"/>
      <c r="Q16" s="30">
        <f t="shared" si="2"/>
        <v>474.53999999999996</v>
      </c>
      <c r="R16" s="31"/>
    </row>
    <row r="17" spans="1:18" x14ac:dyDescent="0.2">
      <c r="A17" s="23">
        <v>12</v>
      </c>
      <c r="B17" s="24" t="s">
        <v>74</v>
      </c>
      <c r="C17" s="24" t="s">
        <v>97</v>
      </c>
      <c r="D17" s="48" t="s">
        <v>129</v>
      </c>
      <c r="E17" s="26">
        <f>4*60+21+0.53</f>
        <v>261.52999999999997</v>
      </c>
      <c r="F17" s="27"/>
      <c r="G17" s="28">
        <f t="shared" si="0"/>
        <v>261.52999999999997</v>
      </c>
      <c r="H17" s="32"/>
      <c r="I17" s="23">
        <v>12</v>
      </c>
      <c r="J17" s="24" t="s">
        <v>74</v>
      </c>
      <c r="K17" s="24" t="s">
        <v>97</v>
      </c>
      <c r="L17" s="48" t="s">
        <v>133</v>
      </c>
      <c r="M17" s="26">
        <f>3*60+34+0.44</f>
        <v>214.44</v>
      </c>
      <c r="N17" s="27">
        <v>4</v>
      </c>
      <c r="O17" s="28">
        <f t="shared" si="1"/>
        <v>218.44</v>
      </c>
      <c r="P17" s="29"/>
      <c r="Q17" s="30">
        <f t="shared" si="2"/>
        <v>479.96999999999997</v>
      </c>
      <c r="R17" s="31"/>
    </row>
    <row r="18" spans="1:18" x14ac:dyDescent="0.2">
      <c r="A18" s="23"/>
      <c r="B18" s="24"/>
      <c r="C18" s="24"/>
      <c r="D18" s="25"/>
      <c r="E18" s="26"/>
      <c r="F18" s="27"/>
      <c r="G18" s="28"/>
      <c r="H18" s="32"/>
      <c r="I18" s="23"/>
      <c r="J18" s="24"/>
      <c r="K18" s="24"/>
      <c r="L18" s="25"/>
      <c r="M18" s="26"/>
      <c r="N18" s="27"/>
      <c r="O18" s="28">
        <f t="shared" si="1"/>
        <v>0</v>
      </c>
      <c r="P18" s="29"/>
      <c r="Q18" s="30">
        <f t="shared" si="2"/>
        <v>0</v>
      </c>
      <c r="R18" s="31"/>
    </row>
    <row r="19" spans="1:18" x14ac:dyDescent="0.2">
      <c r="A19" s="23"/>
      <c r="B19" s="24"/>
      <c r="C19" s="24"/>
      <c r="D19" s="25"/>
      <c r="E19" s="26"/>
      <c r="F19" s="27"/>
      <c r="G19" s="28"/>
      <c r="H19" s="32"/>
      <c r="I19" s="23"/>
      <c r="J19" s="24"/>
      <c r="K19" s="24"/>
      <c r="L19" s="25"/>
      <c r="M19" s="26"/>
      <c r="N19" s="27"/>
      <c r="O19" s="28">
        <f t="shared" si="1"/>
        <v>0</v>
      </c>
      <c r="P19" s="29"/>
      <c r="Q19" s="30">
        <f t="shared" si="2"/>
        <v>0</v>
      </c>
      <c r="R19" s="31"/>
    </row>
    <row r="20" spans="1:18" x14ac:dyDescent="0.2">
      <c r="A20" s="23"/>
      <c r="B20" s="24"/>
      <c r="C20" s="24"/>
      <c r="D20" s="25"/>
      <c r="E20" s="26"/>
      <c r="F20" s="27"/>
      <c r="G20" s="28">
        <f t="shared" si="0"/>
        <v>0</v>
      </c>
      <c r="H20" s="32"/>
      <c r="I20" s="23"/>
      <c r="J20" s="24"/>
      <c r="K20" s="24"/>
      <c r="L20" s="25"/>
      <c r="M20" s="26"/>
      <c r="N20" s="27"/>
      <c r="O20" s="28">
        <f t="shared" si="1"/>
        <v>0</v>
      </c>
      <c r="P20" s="29"/>
      <c r="Q20" s="30">
        <f t="shared" si="2"/>
        <v>0</v>
      </c>
      <c r="R20" s="31"/>
    </row>
    <row r="21" spans="1:18" x14ac:dyDescent="0.2">
      <c r="A21" s="23"/>
      <c r="B21" s="24"/>
      <c r="C21" s="24"/>
      <c r="D21" s="25"/>
      <c r="E21" s="26"/>
      <c r="F21" s="27"/>
      <c r="G21" s="28">
        <f t="shared" si="0"/>
        <v>0</v>
      </c>
      <c r="H21" s="32"/>
      <c r="I21" s="23"/>
      <c r="J21" s="24"/>
      <c r="K21" s="24"/>
      <c r="L21" s="25"/>
      <c r="M21" s="26"/>
      <c r="N21" s="27"/>
      <c r="O21" s="28">
        <f t="shared" si="1"/>
        <v>0</v>
      </c>
      <c r="P21" s="29"/>
      <c r="Q21" s="30">
        <f t="shared" si="2"/>
        <v>0</v>
      </c>
      <c r="R21" s="31"/>
    </row>
    <row r="22" spans="1:18" x14ac:dyDescent="0.2">
      <c r="A22" s="23"/>
      <c r="B22" s="24"/>
      <c r="C22" s="35"/>
      <c r="D22" s="25"/>
      <c r="E22" s="26"/>
      <c r="F22" s="27"/>
      <c r="G22" s="28">
        <f t="shared" si="0"/>
        <v>0</v>
      </c>
      <c r="H22" s="32"/>
      <c r="I22" s="23"/>
      <c r="J22" s="24"/>
      <c r="K22" s="35"/>
      <c r="L22" s="25"/>
      <c r="M22" s="26"/>
      <c r="N22" s="27"/>
      <c r="O22" s="28">
        <f t="shared" si="1"/>
        <v>0</v>
      </c>
      <c r="P22" s="29"/>
      <c r="Q22" s="30">
        <f t="shared" si="2"/>
        <v>0</v>
      </c>
      <c r="R22" s="31"/>
    </row>
    <row r="23" spans="1:18" x14ac:dyDescent="0.2">
      <c r="A23" s="33"/>
      <c r="B23" s="33"/>
      <c r="C23" s="33"/>
      <c r="D23" s="25"/>
      <c r="E23" s="26">
        <f t="shared" ref="E23:E37" si="3">D23*86400</f>
        <v>0</v>
      </c>
      <c r="F23" s="27"/>
      <c r="G23" s="28">
        <f t="shared" ref="G23" si="4">F23+E23</f>
        <v>0</v>
      </c>
      <c r="H23" s="31"/>
      <c r="I23" s="33"/>
      <c r="J23" s="33"/>
      <c r="K23" s="33"/>
      <c r="L23" s="25"/>
      <c r="M23" s="26">
        <f t="shared" ref="M23:M37" si="5">L23*86400</f>
        <v>0</v>
      </c>
      <c r="N23" s="27"/>
      <c r="O23" s="28">
        <f t="shared" ref="O23" si="6">N23+M23</f>
        <v>0</v>
      </c>
      <c r="P23" s="34"/>
      <c r="Q23" s="30">
        <f t="shared" ref="Q23" si="7">G23+O23</f>
        <v>0</v>
      </c>
      <c r="R23" s="31"/>
    </row>
    <row r="24" spans="1:18" x14ac:dyDescent="0.2">
      <c r="A24"/>
      <c r="B24"/>
      <c r="C24"/>
      <c r="D24" s="9"/>
      <c r="E24" s="14">
        <f t="shared" si="3"/>
        <v>0</v>
      </c>
      <c r="F24" s="15"/>
      <c r="G24" s="16">
        <f t="shared" si="0"/>
        <v>0</v>
      </c>
      <c r="I24"/>
      <c r="J24"/>
      <c r="K24"/>
      <c r="L24" s="9"/>
      <c r="M24" s="14">
        <f t="shared" ref="M24:M36" si="8">L24*86400</f>
        <v>0</v>
      </c>
      <c r="N24" s="15"/>
      <c r="O24" s="16">
        <f t="shared" si="1"/>
        <v>0</v>
      </c>
      <c r="P24" s="5"/>
      <c r="Q24" s="17">
        <f t="shared" si="2"/>
        <v>0</v>
      </c>
    </row>
    <row r="25" spans="1:18" x14ac:dyDescent="0.2">
      <c r="A25"/>
      <c r="B25"/>
      <c r="C25"/>
      <c r="D25" s="9"/>
      <c r="E25" s="14">
        <f t="shared" si="3"/>
        <v>0</v>
      </c>
      <c r="F25" s="15"/>
      <c r="G25" s="16">
        <f t="shared" si="0"/>
        <v>0</v>
      </c>
      <c r="I25"/>
      <c r="J25"/>
      <c r="K25"/>
      <c r="L25" s="9"/>
      <c r="M25" s="14">
        <f t="shared" si="5"/>
        <v>0</v>
      </c>
      <c r="N25" s="15"/>
      <c r="O25" s="16">
        <f t="shared" si="1"/>
        <v>0</v>
      </c>
      <c r="P25" s="5"/>
      <c r="Q25" s="17">
        <f t="shared" si="2"/>
        <v>0</v>
      </c>
    </row>
    <row r="26" spans="1:18" x14ac:dyDescent="0.2">
      <c r="A26"/>
      <c r="B26"/>
      <c r="C26"/>
      <c r="D26" s="9"/>
      <c r="E26" s="14"/>
      <c r="F26" s="15"/>
      <c r="G26" s="16"/>
      <c r="I26"/>
      <c r="J26"/>
      <c r="K26"/>
      <c r="L26" s="9"/>
      <c r="M26" s="14">
        <f t="shared" si="8"/>
        <v>0</v>
      </c>
      <c r="N26" s="15"/>
      <c r="O26" s="16">
        <f t="shared" si="1"/>
        <v>0</v>
      </c>
      <c r="P26" s="5"/>
      <c r="Q26" s="17">
        <f t="shared" si="2"/>
        <v>0</v>
      </c>
    </row>
    <row r="27" spans="1:18" x14ac:dyDescent="0.2">
      <c r="A27"/>
      <c r="B27"/>
      <c r="C27"/>
      <c r="D27" s="9"/>
      <c r="E27" s="14">
        <f t="shared" si="3"/>
        <v>0</v>
      </c>
      <c r="F27" s="15"/>
      <c r="G27" s="16">
        <f t="shared" si="0"/>
        <v>0</v>
      </c>
      <c r="I27"/>
      <c r="J27"/>
      <c r="K27"/>
      <c r="L27" s="9"/>
      <c r="M27" s="14">
        <f t="shared" si="5"/>
        <v>0</v>
      </c>
      <c r="N27" s="15"/>
      <c r="O27" s="16">
        <f t="shared" si="1"/>
        <v>0</v>
      </c>
      <c r="P27" s="5"/>
      <c r="Q27" s="17">
        <f t="shared" si="2"/>
        <v>0</v>
      </c>
    </row>
    <row r="28" spans="1:18" x14ac:dyDescent="0.2">
      <c r="A28"/>
      <c r="B28"/>
      <c r="C28"/>
      <c r="D28" s="9"/>
      <c r="E28" s="14">
        <f t="shared" si="3"/>
        <v>0</v>
      </c>
      <c r="F28" s="15"/>
      <c r="G28" s="16">
        <f t="shared" si="0"/>
        <v>0</v>
      </c>
      <c r="I28"/>
      <c r="J28"/>
      <c r="K28"/>
      <c r="L28" s="9"/>
      <c r="M28" s="14">
        <f t="shared" si="8"/>
        <v>0</v>
      </c>
      <c r="N28" s="15"/>
      <c r="O28" s="16">
        <f t="shared" si="1"/>
        <v>0</v>
      </c>
      <c r="P28" s="5"/>
      <c r="Q28" s="17">
        <f t="shared" si="2"/>
        <v>0</v>
      </c>
    </row>
    <row r="29" spans="1:18" x14ac:dyDescent="0.2">
      <c r="A29"/>
      <c r="B29"/>
      <c r="C29"/>
      <c r="D29" s="9"/>
      <c r="E29" s="14">
        <f t="shared" si="3"/>
        <v>0</v>
      </c>
      <c r="F29" s="15"/>
      <c r="G29" s="16">
        <f t="shared" ref="G29:G37" si="9">F29+E29</f>
        <v>0</v>
      </c>
      <c r="I29"/>
      <c r="J29"/>
      <c r="K29"/>
      <c r="L29" s="9"/>
      <c r="M29" s="14">
        <f t="shared" si="5"/>
        <v>0</v>
      </c>
      <c r="N29" s="15"/>
      <c r="O29" s="16">
        <f t="shared" ref="O29:O37" si="10">N29+M29</f>
        <v>0</v>
      </c>
      <c r="P29" s="5"/>
      <c r="Q29" s="17">
        <f t="shared" ref="Q29:Q37" si="11">G29+O29</f>
        <v>0</v>
      </c>
    </row>
    <row r="30" spans="1:18" x14ac:dyDescent="0.2">
      <c r="A30"/>
      <c r="B30"/>
      <c r="C30"/>
      <c r="D30" s="9"/>
      <c r="E30" s="14">
        <f t="shared" si="3"/>
        <v>0</v>
      </c>
      <c r="F30" s="15"/>
      <c r="G30" s="16">
        <f t="shared" si="9"/>
        <v>0</v>
      </c>
      <c r="I30"/>
      <c r="J30"/>
      <c r="K30"/>
      <c r="L30" s="9"/>
      <c r="M30" s="14">
        <f t="shared" si="8"/>
        <v>0</v>
      </c>
      <c r="N30" s="15"/>
      <c r="O30" s="16">
        <f t="shared" si="10"/>
        <v>0</v>
      </c>
      <c r="P30" s="5"/>
      <c r="Q30" s="17">
        <f t="shared" si="11"/>
        <v>0</v>
      </c>
    </row>
    <row r="31" spans="1:18" x14ac:dyDescent="0.2">
      <c r="A31"/>
      <c r="B31"/>
      <c r="C31"/>
      <c r="D31" s="9"/>
      <c r="E31" s="14">
        <f t="shared" si="3"/>
        <v>0</v>
      </c>
      <c r="F31" s="15"/>
      <c r="G31" s="16">
        <f t="shared" si="9"/>
        <v>0</v>
      </c>
      <c r="I31"/>
      <c r="J31"/>
      <c r="K31"/>
      <c r="L31" s="9"/>
      <c r="M31" s="14">
        <f t="shared" si="5"/>
        <v>0</v>
      </c>
      <c r="N31" s="15"/>
      <c r="O31" s="16">
        <f t="shared" si="10"/>
        <v>0</v>
      </c>
      <c r="P31" s="5"/>
      <c r="Q31" s="17">
        <f t="shared" si="11"/>
        <v>0</v>
      </c>
    </row>
    <row r="32" spans="1:18" x14ac:dyDescent="0.2">
      <c r="A32"/>
      <c r="B32"/>
      <c r="C32"/>
      <c r="D32" s="9"/>
      <c r="E32" s="14">
        <f t="shared" si="3"/>
        <v>0</v>
      </c>
      <c r="F32" s="15"/>
      <c r="G32" s="16">
        <f t="shared" si="9"/>
        <v>0</v>
      </c>
      <c r="I32"/>
      <c r="J32"/>
      <c r="K32"/>
      <c r="L32" s="9"/>
      <c r="M32" s="14">
        <f t="shared" si="8"/>
        <v>0</v>
      </c>
      <c r="N32" s="15"/>
      <c r="O32" s="16">
        <f t="shared" si="10"/>
        <v>0</v>
      </c>
      <c r="P32" s="5"/>
      <c r="Q32" s="17">
        <f t="shared" si="11"/>
        <v>0</v>
      </c>
    </row>
    <row r="33" spans="1:17" x14ac:dyDescent="0.2">
      <c r="A33"/>
      <c r="B33"/>
      <c r="C33"/>
      <c r="D33" s="9"/>
      <c r="E33" s="14">
        <f t="shared" si="3"/>
        <v>0</v>
      </c>
      <c r="F33" s="15"/>
      <c r="G33" s="16">
        <f t="shared" si="9"/>
        <v>0</v>
      </c>
      <c r="I33"/>
      <c r="J33"/>
      <c r="K33"/>
      <c r="L33" s="9"/>
      <c r="M33" s="14">
        <f t="shared" si="5"/>
        <v>0</v>
      </c>
      <c r="N33" s="15"/>
      <c r="O33" s="16">
        <f t="shared" si="10"/>
        <v>0</v>
      </c>
      <c r="P33" s="5"/>
      <c r="Q33" s="17">
        <f t="shared" si="11"/>
        <v>0</v>
      </c>
    </row>
    <row r="34" spans="1:17" x14ac:dyDescent="0.2">
      <c r="A34"/>
      <c r="B34"/>
      <c r="C34"/>
      <c r="D34" s="9"/>
      <c r="E34" s="14">
        <f t="shared" si="3"/>
        <v>0</v>
      </c>
      <c r="F34" s="15"/>
      <c r="G34" s="16">
        <f t="shared" si="9"/>
        <v>0</v>
      </c>
      <c r="I34"/>
      <c r="J34"/>
      <c r="K34"/>
      <c r="L34" s="9"/>
      <c r="M34" s="14">
        <f t="shared" si="8"/>
        <v>0</v>
      </c>
      <c r="N34" s="15"/>
      <c r="O34" s="16">
        <f t="shared" si="10"/>
        <v>0</v>
      </c>
      <c r="P34" s="5"/>
      <c r="Q34" s="17">
        <f t="shared" si="11"/>
        <v>0</v>
      </c>
    </row>
    <row r="35" spans="1:17" x14ac:dyDescent="0.2">
      <c r="A35"/>
      <c r="B35"/>
      <c r="C35"/>
      <c r="D35" s="9"/>
      <c r="E35" s="14">
        <f t="shared" si="3"/>
        <v>0</v>
      </c>
      <c r="F35" s="15"/>
      <c r="G35" s="16">
        <f t="shared" si="9"/>
        <v>0</v>
      </c>
      <c r="I35"/>
      <c r="J35"/>
      <c r="K35"/>
      <c r="L35" s="9"/>
      <c r="M35" s="14">
        <f t="shared" si="5"/>
        <v>0</v>
      </c>
      <c r="N35" s="15"/>
      <c r="O35" s="16">
        <f t="shared" si="10"/>
        <v>0</v>
      </c>
      <c r="P35" s="5"/>
      <c r="Q35" s="17">
        <f t="shared" si="11"/>
        <v>0</v>
      </c>
    </row>
    <row r="36" spans="1:17" x14ac:dyDescent="0.2">
      <c r="A36"/>
      <c r="B36"/>
      <c r="C36"/>
      <c r="D36" s="9"/>
      <c r="E36" s="14">
        <f t="shared" si="3"/>
        <v>0</v>
      </c>
      <c r="F36" s="15"/>
      <c r="G36" s="16">
        <f t="shared" si="9"/>
        <v>0</v>
      </c>
      <c r="I36"/>
      <c r="J36"/>
      <c r="K36"/>
      <c r="L36" s="9"/>
      <c r="M36" s="14">
        <f t="shared" si="8"/>
        <v>0</v>
      </c>
      <c r="N36" s="15"/>
      <c r="O36" s="16">
        <f t="shared" si="10"/>
        <v>0</v>
      </c>
      <c r="P36" s="5"/>
      <c r="Q36" s="17">
        <f t="shared" si="11"/>
        <v>0</v>
      </c>
    </row>
    <row r="37" spans="1:17" x14ac:dyDescent="0.2">
      <c r="A37"/>
      <c r="B37"/>
      <c r="C37"/>
      <c r="D37" s="9"/>
      <c r="E37" s="14">
        <f t="shared" si="3"/>
        <v>0</v>
      </c>
      <c r="F37" s="15"/>
      <c r="G37" s="16">
        <f t="shared" si="9"/>
        <v>0</v>
      </c>
      <c r="I37"/>
      <c r="J37"/>
      <c r="K37"/>
      <c r="L37" s="9"/>
      <c r="M37" s="14">
        <f t="shared" si="5"/>
        <v>0</v>
      </c>
      <c r="N37" s="15"/>
      <c r="O37" s="16">
        <f t="shared" si="10"/>
        <v>0</v>
      </c>
      <c r="P37" s="5"/>
      <c r="Q37" s="17">
        <f t="shared" si="11"/>
        <v>0</v>
      </c>
    </row>
    <row r="41" spans="1:17" x14ac:dyDescent="0.2">
      <c r="B41" s="22"/>
    </row>
  </sheetData>
  <sortState xmlns:xlrd2="http://schemas.microsoft.com/office/spreadsheetml/2017/richdata2" ref="A2:U46">
    <sortCondition ref="C2:C46"/>
    <sortCondition ref="Q2:Q46"/>
  </sortState>
  <pageMargins left="0.70866141732283472" right="0.70866141732283472" top="0.74803149606299213" bottom="0.74803149606299213" header="0.31496062992125984" footer="0.31496062992125984"/>
  <pageSetup paperSize="9" scale="55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2"/>
  <sheetViews>
    <sheetView tabSelected="1" workbookViewId="0">
      <selection activeCell="F17" sqref="F17"/>
    </sheetView>
  </sheetViews>
  <sheetFormatPr baseColWidth="10" defaultColWidth="8.83203125" defaultRowHeight="15" x14ac:dyDescent="0.2"/>
  <cols>
    <col min="1" max="1" width="34.83203125" bestFit="1" customWidth="1"/>
    <col min="2" max="2" width="19.5" style="8" bestFit="1" customWidth="1"/>
    <col min="3" max="3" width="19.5" style="8" customWidth="1"/>
    <col min="4" max="4" width="17.6640625" style="8" customWidth="1"/>
    <col min="11" max="11" width="9.1640625" style="8"/>
  </cols>
  <sheetData>
    <row r="1" spans="1:10" x14ac:dyDescent="0.2">
      <c r="B1"/>
      <c r="C1"/>
      <c r="D1"/>
    </row>
    <row r="2" spans="1:10" x14ac:dyDescent="0.2">
      <c r="B2"/>
      <c r="C2"/>
      <c r="D2"/>
    </row>
    <row r="3" spans="1:10" x14ac:dyDescent="0.2">
      <c r="B3" s="2" t="s">
        <v>12</v>
      </c>
      <c r="C3"/>
      <c r="D3"/>
    </row>
    <row r="4" spans="1:10" x14ac:dyDescent="0.2">
      <c r="A4" s="2" t="s">
        <v>99</v>
      </c>
      <c r="B4" t="s">
        <v>13</v>
      </c>
      <c r="C4" t="s">
        <v>14</v>
      </c>
      <c r="D4" t="s">
        <v>11</v>
      </c>
    </row>
    <row r="5" spans="1:10" x14ac:dyDescent="0.2">
      <c r="A5" s="100" t="s">
        <v>98</v>
      </c>
      <c r="B5" s="101">
        <v>264.35000000000002</v>
      </c>
      <c r="C5" s="101">
        <v>262.94</v>
      </c>
      <c r="D5" s="101">
        <v>527.29</v>
      </c>
    </row>
    <row r="6" spans="1:10" x14ac:dyDescent="0.2">
      <c r="A6" s="102" t="s">
        <v>73</v>
      </c>
      <c r="B6" s="101">
        <v>264.35000000000002</v>
      </c>
      <c r="C6" s="101">
        <v>262.94</v>
      </c>
      <c r="D6" s="101">
        <v>527.29</v>
      </c>
    </row>
    <row r="7" spans="1:10" x14ac:dyDescent="0.2">
      <c r="A7" s="100" t="s">
        <v>116</v>
      </c>
      <c r="B7" s="101">
        <v>1346.1999999999998</v>
      </c>
      <c r="C7" s="101">
        <v>637.66000000000008</v>
      </c>
      <c r="D7" s="101">
        <v>1983.86</v>
      </c>
    </row>
    <row r="8" spans="1:10" x14ac:dyDescent="0.2">
      <c r="A8" s="102" t="s">
        <v>66</v>
      </c>
      <c r="B8" s="101">
        <v>245.12</v>
      </c>
      <c r="C8" s="101">
        <v>200.71</v>
      </c>
      <c r="D8" s="101">
        <v>445.83000000000004</v>
      </c>
    </row>
    <row r="9" spans="1:10" x14ac:dyDescent="0.2">
      <c r="A9" s="102" t="s">
        <v>67</v>
      </c>
      <c r="B9" s="101">
        <v>285.5</v>
      </c>
      <c r="C9" s="101">
        <v>220.4</v>
      </c>
      <c r="D9" s="103">
        <v>505.9</v>
      </c>
      <c r="J9" s="8"/>
    </row>
    <row r="10" spans="1:10" x14ac:dyDescent="0.2">
      <c r="A10" s="102" t="s">
        <v>111</v>
      </c>
      <c r="B10" s="101">
        <v>815.57999999999993</v>
      </c>
      <c r="C10" s="101">
        <v>216.55</v>
      </c>
      <c r="D10" s="101">
        <v>1032.1299999999999</v>
      </c>
      <c r="J10" s="8"/>
    </row>
    <row r="11" spans="1:10" x14ac:dyDescent="0.2">
      <c r="A11" s="3" t="s">
        <v>93</v>
      </c>
      <c r="B11">
        <v>1015.73</v>
      </c>
      <c r="C11">
        <v>998.08999999999992</v>
      </c>
      <c r="D11">
        <v>2013.82</v>
      </c>
      <c r="J11" s="8"/>
    </row>
    <row r="12" spans="1:10" x14ac:dyDescent="0.2">
      <c r="A12" s="4" t="s">
        <v>64</v>
      </c>
      <c r="B12">
        <v>260.93</v>
      </c>
      <c r="C12">
        <v>235.56</v>
      </c>
      <c r="D12">
        <v>496.49</v>
      </c>
      <c r="J12" s="8"/>
    </row>
    <row r="13" spans="1:10" x14ac:dyDescent="0.2">
      <c r="A13" s="4" t="s">
        <v>23</v>
      </c>
      <c r="B13" s="11">
        <v>254.8</v>
      </c>
      <c r="C13">
        <v>262.52999999999997</v>
      </c>
      <c r="D13">
        <v>517.32999999999993</v>
      </c>
      <c r="J13" s="8"/>
    </row>
    <row r="14" spans="1:10" x14ac:dyDescent="0.2">
      <c r="A14" s="70" t="s">
        <v>102</v>
      </c>
      <c r="B14" s="11">
        <v>500</v>
      </c>
      <c r="C14" s="11">
        <v>500</v>
      </c>
      <c r="D14" s="11">
        <v>1000</v>
      </c>
      <c r="J14" s="8"/>
    </row>
    <row r="15" spans="1:10" x14ac:dyDescent="0.2">
      <c r="A15" s="3" t="s">
        <v>94</v>
      </c>
      <c r="B15">
        <v>938.33999999999992</v>
      </c>
      <c r="C15">
        <v>863.58</v>
      </c>
      <c r="D15">
        <v>1801.92</v>
      </c>
      <c r="J15" s="8"/>
    </row>
    <row r="16" spans="1:10" x14ac:dyDescent="0.2">
      <c r="A16" s="4" t="s">
        <v>72</v>
      </c>
      <c r="B16">
        <v>180.43</v>
      </c>
      <c r="C16">
        <v>167.32</v>
      </c>
      <c r="D16">
        <v>347.75</v>
      </c>
    </row>
    <row r="17" spans="1:4" x14ac:dyDescent="0.2">
      <c r="A17" s="4" t="s">
        <v>69</v>
      </c>
      <c r="B17">
        <v>189.61</v>
      </c>
      <c r="C17">
        <v>177.63</v>
      </c>
      <c r="D17">
        <v>367.24</v>
      </c>
    </row>
    <row r="18" spans="1:4" x14ac:dyDescent="0.2">
      <c r="A18" s="4" t="s">
        <v>71</v>
      </c>
      <c r="B18">
        <v>198.43</v>
      </c>
      <c r="C18">
        <v>184.15</v>
      </c>
      <c r="D18">
        <v>382.58000000000004</v>
      </c>
    </row>
    <row r="19" spans="1:4" x14ac:dyDescent="0.2">
      <c r="A19" s="4" t="s">
        <v>46</v>
      </c>
      <c r="B19">
        <v>369.87</v>
      </c>
      <c r="C19" s="11">
        <v>334.48</v>
      </c>
      <c r="D19">
        <v>704.35</v>
      </c>
    </row>
    <row r="20" spans="1:4" x14ac:dyDescent="0.2">
      <c r="A20" s="3" t="s">
        <v>95</v>
      </c>
      <c r="B20">
        <v>374.24</v>
      </c>
      <c r="C20" s="11">
        <v>366</v>
      </c>
      <c r="D20">
        <v>740.24</v>
      </c>
    </row>
    <row r="21" spans="1:4" x14ac:dyDescent="0.2">
      <c r="A21" s="4" t="s">
        <v>52</v>
      </c>
      <c r="B21">
        <v>187.29</v>
      </c>
      <c r="C21" s="11">
        <v>182</v>
      </c>
      <c r="D21">
        <v>369.28999999999996</v>
      </c>
    </row>
    <row r="22" spans="1:4" x14ac:dyDescent="0.2">
      <c r="A22" s="4" t="s">
        <v>59</v>
      </c>
      <c r="B22">
        <v>186.95</v>
      </c>
      <c r="C22" s="11">
        <v>184</v>
      </c>
      <c r="D22">
        <v>370.95</v>
      </c>
    </row>
    <row r="23" spans="1:4" x14ac:dyDescent="0.2">
      <c r="A23" s="3" t="s">
        <v>96</v>
      </c>
      <c r="B23">
        <v>503.24</v>
      </c>
      <c r="C23">
        <v>450.61</v>
      </c>
      <c r="D23">
        <v>953.84999999999991</v>
      </c>
    </row>
    <row r="24" spans="1:4" x14ac:dyDescent="0.2">
      <c r="A24" s="4" t="s">
        <v>40</v>
      </c>
      <c r="B24">
        <v>247.65</v>
      </c>
      <c r="C24">
        <v>226.89</v>
      </c>
      <c r="D24">
        <v>474.53999999999996</v>
      </c>
    </row>
    <row r="25" spans="1:4" x14ac:dyDescent="0.2">
      <c r="A25" s="4" t="s">
        <v>57</v>
      </c>
      <c r="B25">
        <v>255.59</v>
      </c>
      <c r="C25">
        <v>223.72</v>
      </c>
      <c r="D25">
        <v>479.31</v>
      </c>
    </row>
    <row r="26" spans="1:4" x14ac:dyDescent="0.2">
      <c r="A26" s="3" t="s">
        <v>97</v>
      </c>
      <c r="B26">
        <v>261.52999999999997</v>
      </c>
      <c r="C26">
        <v>218.44</v>
      </c>
      <c r="D26">
        <v>479.96999999999997</v>
      </c>
    </row>
    <row r="27" spans="1:4" x14ac:dyDescent="0.2">
      <c r="A27" s="4" t="s">
        <v>74</v>
      </c>
      <c r="B27">
        <v>261.52999999999997</v>
      </c>
      <c r="C27">
        <v>218.44</v>
      </c>
      <c r="D27">
        <v>479.96999999999997</v>
      </c>
    </row>
    <row r="28" spans="1:4" x14ac:dyDescent="0.2">
      <c r="A28" s="3" t="s">
        <v>100</v>
      </c>
      <c r="B28">
        <v>4703.6299999999983</v>
      </c>
      <c r="C28">
        <v>3797.3199999999997</v>
      </c>
      <c r="D28">
        <v>8500.9499999999989</v>
      </c>
    </row>
    <row r="29" spans="1:4" x14ac:dyDescent="0.2">
      <c r="B29"/>
      <c r="C29"/>
      <c r="D29"/>
    </row>
    <row r="30" spans="1:4" x14ac:dyDescent="0.2">
      <c r="B30"/>
      <c r="C30"/>
      <c r="D30"/>
    </row>
    <row r="31" spans="1:4" x14ac:dyDescent="0.2">
      <c r="B31"/>
      <c r="C31"/>
      <c r="D31"/>
    </row>
    <row r="32" spans="1:4" x14ac:dyDescent="0.2">
      <c r="B32"/>
      <c r="C32"/>
      <c r="D32"/>
    </row>
    <row r="33" spans="2:4" x14ac:dyDescent="0.2">
      <c r="B33"/>
      <c r="C33"/>
      <c r="D33"/>
    </row>
    <row r="34" spans="2:4" x14ac:dyDescent="0.2">
      <c r="B34"/>
      <c r="C34"/>
      <c r="D34"/>
    </row>
    <row r="35" spans="2:4" x14ac:dyDescent="0.2">
      <c r="B35"/>
      <c r="C35"/>
      <c r="D35"/>
    </row>
    <row r="36" spans="2:4" x14ac:dyDescent="0.2">
      <c r="B36"/>
      <c r="C36"/>
      <c r="D36"/>
    </row>
    <row r="37" spans="2:4" x14ac:dyDescent="0.2">
      <c r="B37"/>
      <c r="C37"/>
      <c r="D37"/>
    </row>
    <row r="38" spans="2:4" x14ac:dyDescent="0.2">
      <c r="B38"/>
      <c r="C38"/>
      <c r="D38"/>
    </row>
    <row r="39" spans="2:4" x14ac:dyDescent="0.2">
      <c r="B39"/>
      <c r="C39"/>
      <c r="D39"/>
    </row>
    <row r="40" spans="2:4" x14ac:dyDescent="0.2">
      <c r="B40"/>
      <c r="C40"/>
      <c r="D40"/>
    </row>
    <row r="41" spans="2:4" x14ac:dyDescent="0.2">
      <c r="B41"/>
      <c r="C41"/>
      <c r="D41"/>
    </row>
    <row r="42" spans="2:4" x14ac:dyDescent="0.2">
      <c r="B42"/>
      <c r="C42"/>
      <c r="D42"/>
    </row>
    <row r="43" spans="2:4" x14ac:dyDescent="0.2">
      <c r="B43"/>
      <c r="C43"/>
      <c r="D43"/>
    </row>
    <row r="44" spans="2:4" x14ac:dyDescent="0.2">
      <c r="B44"/>
      <c r="C44"/>
      <c r="D44"/>
    </row>
    <row r="45" spans="2:4" x14ac:dyDescent="0.2">
      <c r="B45"/>
      <c r="C45"/>
      <c r="D45"/>
    </row>
    <row r="46" spans="2:4" x14ac:dyDescent="0.2">
      <c r="B46"/>
      <c r="C46"/>
      <c r="D46"/>
    </row>
    <row r="47" spans="2:4" x14ac:dyDescent="0.2">
      <c r="B47"/>
      <c r="C47"/>
      <c r="D47"/>
    </row>
    <row r="48" spans="2:4" x14ac:dyDescent="0.2">
      <c r="B48"/>
      <c r="C48"/>
      <c r="D48"/>
    </row>
    <row r="49" spans="2:4" x14ac:dyDescent="0.2">
      <c r="B49"/>
      <c r="C49"/>
      <c r="D49"/>
    </row>
    <row r="50" spans="2:4" x14ac:dyDescent="0.2">
      <c r="B50"/>
      <c r="C50"/>
      <c r="D50"/>
    </row>
    <row r="51" spans="2:4" x14ac:dyDescent="0.2">
      <c r="B51"/>
      <c r="C51"/>
      <c r="D51"/>
    </row>
    <row r="52" spans="2:4" x14ac:dyDescent="0.2">
      <c r="B52"/>
      <c r="C52"/>
      <c r="D52"/>
    </row>
  </sheetData>
  <pageMargins left="0.70866141732283472" right="0.70866141732283472" top="0.74803149606299213" bottom="0.74803149606299213" header="0.31496062992125984" footer="0.31496062992125984"/>
  <pageSetup paperSize="9" scale="95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72"/>
  <sheetViews>
    <sheetView workbookViewId="0">
      <selection activeCell="F30" sqref="F30"/>
    </sheetView>
  </sheetViews>
  <sheetFormatPr baseColWidth="10" defaultColWidth="8.83203125" defaultRowHeight="15" x14ac:dyDescent="0.2"/>
  <cols>
    <col min="2" max="2" width="15.33203125" customWidth="1"/>
    <col min="3" max="3" width="17.1640625" customWidth="1"/>
    <col min="4" max="4" width="5.5" customWidth="1"/>
    <col min="5" max="5" width="20.6640625" customWidth="1"/>
    <col min="6" max="6" width="10.5" bestFit="1" customWidth="1"/>
  </cols>
  <sheetData>
    <row r="1" spans="1:8" x14ac:dyDescent="0.2">
      <c r="B1" t="s">
        <v>15</v>
      </c>
      <c r="D1" t="s">
        <v>16</v>
      </c>
      <c r="F1" s="44">
        <v>45578</v>
      </c>
    </row>
    <row r="2" spans="1:8" x14ac:dyDescent="0.2">
      <c r="A2" s="1" t="s">
        <v>17</v>
      </c>
      <c r="B2" s="1" t="s">
        <v>56</v>
      </c>
      <c r="C2" s="1"/>
    </row>
    <row r="3" spans="1:8" s="1" customFormat="1" x14ac:dyDescent="0.2">
      <c r="D3"/>
      <c r="E3"/>
      <c r="F3"/>
      <c r="G3"/>
      <c r="H3"/>
    </row>
    <row r="4" spans="1:8" x14ac:dyDescent="0.2">
      <c r="A4" s="1" t="s">
        <v>18</v>
      </c>
      <c r="B4" s="1" t="s">
        <v>19</v>
      </c>
      <c r="C4" s="1" t="s">
        <v>20</v>
      </c>
      <c r="D4" s="1" t="s">
        <v>21</v>
      </c>
      <c r="E4" s="1"/>
      <c r="F4" s="1" t="s">
        <v>22</v>
      </c>
      <c r="G4" s="1"/>
      <c r="H4" s="1"/>
    </row>
    <row r="6" spans="1:8" x14ac:dyDescent="0.2">
      <c r="A6" s="1">
        <v>1</v>
      </c>
      <c r="B6" s="1" t="s">
        <v>24</v>
      </c>
      <c r="C6" s="1" t="s">
        <v>30</v>
      </c>
      <c r="D6" s="1" t="s">
        <v>57</v>
      </c>
      <c r="E6" s="1"/>
      <c r="F6" s="1" t="s">
        <v>44</v>
      </c>
      <c r="G6" s="1"/>
    </row>
    <row r="7" spans="1:8" x14ac:dyDescent="0.2">
      <c r="A7" s="1">
        <v>2</v>
      </c>
      <c r="B7" s="1" t="s">
        <v>25</v>
      </c>
      <c r="C7" s="1" t="s">
        <v>31</v>
      </c>
      <c r="D7" s="1" t="s">
        <v>23</v>
      </c>
      <c r="E7" s="1"/>
      <c r="F7" s="1" t="s">
        <v>32</v>
      </c>
      <c r="G7" s="1"/>
    </row>
    <row r="8" spans="1:8" x14ac:dyDescent="0.2">
      <c r="A8" s="1">
        <v>3</v>
      </c>
      <c r="B8" s="1" t="s">
        <v>27</v>
      </c>
      <c r="C8" s="1" t="s">
        <v>33</v>
      </c>
      <c r="D8" s="1" t="s">
        <v>58</v>
      </c>
      <c r="E8" s="1"/>
      <c r="F8" s="1" t="s">
        <v>26</v>
      </c>
      <c r="G8" s="1"/>
    </row>
    <row r="9" spans="1:8" x14ac:dyDescent="0.2">
      <c r="A9" s="1">
        <v>4</v>
      </c>
      <c r="B9" s="1" t="s">
        <v>29</v>
      </c>
      <c r="C9" s="1" t="s">
        <v>43</v>
      </c>
      <c r="D9" s="1" t="s">
        <v>59</v>
      </c>
      <c r="E9" s="1"/>
      <c r="F9" s="1" t="s">
        <v>60</v>
      </c>
      <c r="G9" s="1"/>
    </row>
    <row r="10" spans="1:8" x14ac:dyDescent="0.2">
      <c r="A10" s="1"/>
      <c r="B10" s="1" t="s">
        <v>61</v>
      </c>
      <c r="C10" s="1" t="s">
        <v>62</v>
      </c>
      <c r="D10" s="1"/>
      <c r="E10" s="1"/>
      <c r="F10" s="1"/>
      <c r="G10" s="1"/>
    </row>
    <row r="11" spans="1:8" x14ac:dyDescent="0.2">
      <c r="A11" s="1"/>
      <c r="B11" s="1"/>
      <c r="C11" s="1"/>
      <c r="D11" s="1"/>
      <c r="E11" s="1"/>
      <c r="F11" s="1"/>
      <c r="G11" s="1"/>
    </row>
    <row r="12" spans="1:8" x14ac:dyDescent="0.2">
      <c r="A12" s="1"/>
      <c r="B12" s="1" t="s">
        <v>63</v>
      </c>
      <c r="C12" s="1"/>
      <c r="D12" s="1"/>
      <c r="E12" s="1"/>
      <c r="F12" s="1"/>
      <c r="G12" s="1"/>
    </row>
    <row r="13" spans="1:8" x14ac:dyDescent="0.2">
      <c r="A13" s="1"/>
      <c r="B13" s="1" t="s">
        <v>34</v>
      </c>
      <c r="C13" s="1" t="s">
        <v>76</v>
      </c>
      <c r="D13" s="1" t="s">
        <v>66</v>
      </c>
      <c r="E13" s="1"/>
      <c r="F13" s="1" t="s">
        <v>54</v>
      </c>
      <c r="G13" s="1"/>
    </row>
    <row r="14" spans="1:8" x14ac:dyDescent="0.2">
      <c r="A14" s="1"/>
      <c r="B14" s="1" t="s">
        <v>36</v>
      </c>
      <c r="C14" s="1" t="s">
        <v>35</v>
      </c>
      <c r="D14" s="1" t="s">
        <v>67</v>
      </c>
      <c r="E14" s="1"/>
      <c r="F14" s="1" t="s">
        <v>68</v>
      </c>
      <c r="G14" s="1"/>
    </row>
    <row r="15" spans="1:8" x14ac:dyDescent="0.2">
      <c r="A15" s="1"/>
      <c r="B15" s="1" t="s">
        <v>45</v>
      </c>
      <c r="C15" s="1" t="s">
        <v>37</v>
      </c>
      <c r="D15" s="1" t="s">
        <v>77</v>
      </c>
      <c r="E15" s="1"/>
      <c r="F15" s="1" t="s">
        <v>54</v>
      </c>
      <c r="G15" s="1"/>
    </row>
    <row r="16" spans="1:8" x14ac:dyDescent="0.2">
      <c r="A16" s="1">
        <v>9</v>
      </c>
      <c r="B16" s="1" t="s">
        <v>38</v>
      </c>
      <c r="C16" s="1" t="s">
        <v>53</v>
      </c>
      <c r="D16" s="1" t="s">
        <v>73</v>
      </c>
      <c r="E16" s="1"/>
      <c r="F16" s="1" t="s">
        <v>32</v>
      </c>
      <c r="G16" s="1"/>
    </row>
    <row r="17" spans="1:9" x14ac:dyDescent="0.2">
      <c r="A17" s="1"/>
      <c r="B17" s="1" t="s">
        <v>78</v>
      </c>
      <c r="C17" s="1"/>
      <c r="D17" s="1"/>
      <c r="E17" s="1"/>
      <c r="F17" s="1"/>
      <c r="G17" s="1"/>
    </row>
    <row r="18" spans="1:9" x14ac:dyDescent="0.2">
      <c r="A18" s="1"/>
      <c r="B18" s="1" t="s">
        <v>79</v>
      </c>
      <c r="C18" s="1"/>
      <c r="D18" s="1"/>
      <c r="E18" s="1"/>
      <c r="F18" s="1"/>
      <c r="G18" s="1"/>
    </row>
    <row r="19" spans="1:9" x14ac:dyDescent="0.2">
      <c r="A19" s="1"/>
      <c r="B19" s="1"/>
      <c r="C19" s="1"/>
      <c r="D19" s="1"/>
      <c r="E19" s="1"/>
      <c r="F19" s="1"/>
      <c r="G19" s="1"/>
    </row>
    <row r="20" spans="1:9" x14ac:dyDescent="0.2">
      <c r="A20" s="1">
        <v>5</v>
      </c>
      <c r="B20" s="1" t="s">
        <v>80</v>
      </c>
      <c r="C20" s="1" t="s">
        <v>50</v>
      </c>
      <c r="D20" s="1" t="s">
        <v>69</v>
      </c>
      <c r="E20" s="1"/>
      <c r="F20" s="1" t="s">
        <v>70</v>
      </c>
      <c r="G20" s="1"/>
    </row>
    <row r="21" spans="1:9" x14ac:dyDescent="0.2">
      <c r="A21" s="1">
        <v>6</v>
      </c>
      <c r="B21" s="1" t="s">
        <v>81</v>
      </c>
      <c r="C21" s="1" t="s">
        <v>48</v>
      </c>
      <c r="D21" s="1" t="s">
        <v>46</v>
      </c>
      <c r="E21" s="1"/>
      <c r="F21" s="1" t="s">
        <v>47</v>
      </c>
      <c r="G21" s="1"/>
    </row>
    <row r="22" spans="1:9" x14ac:dyDescent="0.2">
      <c r="A22" s="1">
        <v>7</v>
      </c>
      <c r="B22" s="1" t="s">
        <v>82</v>
      </c>
      <c r="C22" s="1" t="s">
        <v>49</v>
      </c>
      <c r="D22" s="1" t="s">
        <v>71</v>
      </c>
      <c r="E22" s="1"/>
      <c r="F22" s="1" t="s">
        <v>47</v>
      </c>
      <c r="G22" s="1"/>
      <c r="I22" s="1"/>
    </row>
    <row r="23" spans="1:9" x14ac:dyDescent="0.2">
      <c r="A23" s="1">
        <v>8</v>
      </c>
      <c r="B23" s="1" t="s">
        <v>39</v>
      </c>
      <c r="C23" s="1" t="s">
        <v>42</v>
      </c>
      <c r="D23" s="1" t="s">
        <v>72</v>
      </c>
      <c r="E23" s="1"/>
      <c r="F23" s="1" t="s">
        <v>47</v>
      </c>
      <c r="G23" s="1"/>
    </row>
    <row r="24" spans="1:9" x14ac:dyDescent="0.2">
      <c r="A24" s="1"/>
      <c r="B24" s="1"/>
      <c r="C24" s="1"/>
      <c r="D24" s="1"/>
      <c r="E24" s="1"/>
      <c r="F24" s="1"/>
      <c r="G24" s="1"/>
    </row>
    <row r="25" spans="1:9" x14ac:dyDescent="0.2">
      <c r="A25" s="1">
        <v>310</v>
      </c>
      <c r="B25" s="1" t="s">
        <v>55</v>
      </c>
      <c r="C25" s="1" t="s">
        <v>83</v>
      </c>
      <c r="D25" s="1" t="s">
        <v>64</v>
      </c>
      <c r="E25" s="1"/>
      <c r="F25" s="1" t="s">
        <v>65</v>
      </c>
      <c r="G25" s="1"/>
    </row>
    <row r="26" spans="1:9" x14ac:dyDescent="0.2">
      <c r="A26" s="1">
        <v>10</v>
      </c>
      <c r="B26" s="1" t="s">
        <v>51</v>
      </c>
      <c r="C26" s="1" t="s">
        <v>84</v>
      </c>
      <c r="D26" s="1" t="s">
        <v>52</v>
      </c>
      <c r="E26" s="1"/>
      <c r="F26" s="1" t="s">
        <v>28</v>
      </c>
      <c r="G26" s="1"/>
    </row>
    <row r="27" spans="1:9" x14ac:dyDescent="0.2">
      <c r="A27" s="1">
        <v>11</v>
      </c>
      <c r="B27" s="1" t="s">
        <v>85</v>
      </c>
      <c r="C27" s="1" t="s">
        <v>86</v>
      </c>
      <c r="D27" s="1" t="s">
        <v>40</v>
      </c>
      <c r="E27" s="1"/>
      <c r="F27" s="1" t="s">
        <v>41</v>
      </c>
      <c r="G27" s="1"/>
    </row>
    <row r="28" spans="1:9" x14ac:dyDescent="0.2">
      <c r="A28" s="1">
        <v>12</v>
      </c>
      <c r="B28" s="1" t="s">
        <v>87</v>
      </c>
      <c r="C28" s="1" t="s">
        <v>88</v>
      </c>
      <c r="D28" s="1" t="s">
        <v>74</v>
      </c>
      <c r="E28" s="1"/>
      <c r="F28" s="1" t="s">
        <v>75</v>
      </c>
      <c r="G28" s="1"/>
    </row>
    <row r="29" spans="1:9" x14ac:dyDescent="0.2">
      <c r="A29" s="1"/>
      <c r="B29" s="1"/>
      <c r="C29" s="1"/>
      <c r="D29" s="1"/>
      <c r="E29" s="1"/>
      <c r="F29" s="1"/>
      <c r="G29" s="1"/>
    </row>
    <row r="30" spans="1:9" x14ac:dyDescent="0.2">
      <c r="A30" s="1"/>
      <c r="B30" s="1" t="s">
        <v>89</v>
      </c>
      <c r="C30" s="1"/>
      <c r="D30" s="1"/>
      <c r="E30" s="1"/>
      <c r="F30" s="1"/>
      <c r="G30" s="1"/>
    </row>
    <row r="72" spans="2:2" x14ac:dyDescent="0.2">
      <c r="B72" s="1"/>
    </row>
  </sheetData>
  <pageMargins left="0.7" right="0.7" top="0.75" bottom="0.75" header="0.3" footer="0.3"/>
  <pageSetup paperSize="9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5"/>
  <sheetViews>
    <sheetView workbookViewId="0">
      <selection activeCell="A12" sqref="A12"/>
    </sheetView>
  </sheetViews>
  <sheetFormatPr baseColWidth="10" defaultColWidth="8.83203125" defaultRowHeight="15" x14ac:dyDescent="0.2"/>
  <cols>
    <col min="2" max="2" width="15.33203125" customWidth="1"/>
    <col min="3" max="3" width="17.1640625" customWidth="1"/>
    <col min="4" max="4" width="5.5" customWidth="1"/>
    <col min="5" max="5" width="20.6640625" customWidth="1"/>
    <col min="6" max="6" width="10.5" bestFit="1" customWidth="1"/>
  </cols>
  <sheetData>
    <row r="1" spans="1:9" x14ac:dyDescent="0.2">
      <c r="B1" t="s">
        <v>15</v>
      </c>
      <c r="D1" t="s">
        <v>16</v>
      </c>
      <c r="F1" s="44">
        <v>45578</v>
      </c>
    </row>
    <row r="2" spans="1:9" x14ac:dyDescent="0.2">
      <c r="A2" s="1" t="s">
        <v>17</v>
      </c>
      <c r="B2" s="1" t="s">
        <v>56</v>
      </c>
      <c r="C2" s="1"/>
    </row>
    <row r="3" spans="1:9" s="1" customFormat="1" x14ac:dyDescent="0.2">
      <c r="D3"/>
      <c r="E3"/>
      <c r="F3"/>
      <c r="G3"/>
      <c r="H3"/>
    </row>
    <row r="4" spans="1:9" x14ac:dyDescent="0.2">
      <c r="A4" s="1" t="s">
        <v>18</v>
      </c>
      <c r="B4" s="1" t="s">
        <v>19</v>
      </c>
      <c r="C4" s="1" t="s">
        <v>20</v>
      </c>
      <c r="D4" s="1" t="s">
        <v>21</v>
      </c>
      <c r="E4" s="1"/>
      <c r="F4" s="1" t="s">
        <v>22</v>
      </c>
      <c r="G4" s="1"/>
      <c r="H4" s="1"/>
    </row>
    <row r="6" spans="1:9" x14ac:dyDescent="0.2">
      <c r="A6" s="46">
        <v>1</v>
      </c>
      <c r="B6" s="1" t="s">
        <v>24</v>
      </c>
      <c r="C6" s="1" t="s">
        <v>30</v>
      </c>
      <c r="D6" s="1" t="s">
        <v>57</v>
      </c>
      <c r="E6" s="1"/>
      <c r="F6" s="1" t="s">
        <v>96</v>
      </c>
      <c r="G6" s="1"/>
    </row>
    <row r="7" spans="1:9" x14ac:dyDescent="0.2">
      <c r="A7" s="46">
        <v>2</v>
      </c>
      <c r="B7" s="1" t="s">
        <v>25</v>
      </c>
      <c r="C7" s="1" t="s">
        <v>31</v>
      </c>
      <c r="D7" s="1" t="s">
        <v>23</v>
      </c>
      <c r="E7" s="1"/>
      <c r="F7" s="1" t="s">
        <v>92</v>
      </c>
      <c r="G7" s="1"/>
    </row>
    <row r="8" spans="1:9" x14ac:dyDescent="0.2">
      <c r="A8" s="46">
        <v>3</v>
      </c>
      <c r="B8" s="1" t="s">
        <v>27</v>
      </c>
      <c r="C8" s="1" t="s">
        <v>33</v>
      </c>
      <c r="D8" s="1" t="s">
        <v>58</v>
      </c>
      <c r="E8" s="1"/>
      <c r="F8" s="1" t="s">
        <v>93</v>
      </c>
      <c r="G8" s="1"/>
    </row>
    <row r="9" spans="1:9" x14ac:dyDescent="0.2">
      <c r="A9" s="46">
        <v>4</v>
      </c>
      <c r="B9" s="1" t="s">
        <v>29</v>
      </c>
      <c r="C9" s="1" t="s">
        <v>43</v>
      </c>
      <c r="D9" s="1" t="s">
        <v>59</v>
      </c>
      <c r="E9" s="1"/>
      <c r="F9" s="45" t="s">
        <v>60</v>
      </c>
      <c r="G9" s="1"/>
    </row>
    <row r="10" spans="1:9" x14ac:dyDescent="0.2">
      <c r="A10" s="46"/>
      <c r="B10" s="1" t="s">
        <v>34</v>
      </c>
      <c r="C10" s="1" t="s">
        <v>76</v>
      </c>
      <c r="D10" s="1" t="s">
        <v>66</v>
      </c>
      <c r="E10" s="1"/>
      <c r="F10" s="1" t="s">
        <v>91</v>
      </c>
      <c r="G10" s="1"/>
    </row>
    <row r="11" spans="1:9" x14ac:dyDescent="0.2">
      <c r="A11" s="46"/>
      <c r="B11" s="1" t="s">
        <v>36</v>
      </c>
      <c r="C11" s="1" t="s">
        <v>35</v>
      </c>
      <c r="D11" s="1" t="s">
        <v>67</v>
      </c>
      <c r="E11" s="1"/>
      <c r="F11" s="45" t="s">
        <v>68</v>
      </c>
      <c r="G11" s="1"/>
    </row>
    <row r="12" spans="1:9" x14ac:dyDescent="0.2">
      <c r="A12" s="46"/>
      <c r="B12" s="1" t="s">
        <v>45</v>
      </c>
      <c r="C12" s="1" t="s">
        <v>37</v>
      </c>
      <c r="D12" s="1" t="s">
        <v>77</v>
      </c>
      <c r="E12" s="1"/>
      <c r="F12" s="1" t="s">
        <v>91</v>
      </c>
      <c r="G12" s="1"/>
    </row>
    <row r="13" spans="1:9" x14ac:dyDescent="0.2">
      <c r="A13" s="46">
        <v>9</v>
      </c>
      <c r="B13" s="1" t="s">
        <v>38</v>
      </c>
      <c r="C13" s="1" t="s">
        <v>53</v>
      </c>
      <c r="D13" s="1" t="s">
        <v>73</v>
      </c>
      <c r="E13" s="1"/>
      <c r="F13" s="1" t="s">
        <v>90</v>
      </c>
      <c r="G13" s="1"/>
    </row>
    <row r="14" spans="1:9" x14ac:dyDescent="0.2">
      <c r="A14" s="46">
        <v>5</v>
      </c>
      <c r="B14" s="1" t="s">
        <v>80</v>
      </c>
      <c r="C14" s="1" t="s">
        <v>50</v>
      </c>
      <c r="D14" s="1" t="s">
        <v>69</v>
      </c>
      <c r="E14" s="1"/>
      <c r="F14" s="1" t="s">
        <v>94</v>
      </c>
      <c r="G14" s="1"/>
    </row>
    <row r="15" spans="1:9" x14ac:dyDescent="0.2">
      <c r="A15" s="46">
        <v>6</v>
      </c>
      <c r="B15" s="1" t="s">
        <v>81</v>
      </c>
      <c r="C15" s="1" t="s">
        <v>48</v>
      </c>
      <c r="D15" s="1" t="s">
        <v>46</v>
      </c>
      <c r="E15" s="1"/>
      <c r="F15" s="1" t="s">
        <v>94</v>
      </c>
      <c r="G15" s="1"/>
    </row>
    <row r="16" spans="1:9" x14ac:dyDescent="0.2">
      <c r="A16" s="46">
        <v>7</v>
      </c>
      <c r="B16" s="1" t="s">
        <v>82</v>
      </c>
      <c r="C16" s="1" t="s">
        <v>49</v>
      </c>
      <c r="D16" s="1" t="s">
        <v>71</v>
      </c>
      <c r="E16" s="1"/>
      <c r="F16" s="1" t="s">
        <v>94</v>
      </c>
      <c r="G16" s="1"/>
      <c r="I16" s="1"/>
    </row>
    <row r="17" spans="1:7" x14ac:dyDescent="0.2">
      <c r="A17" s="46">
        <v>8</v>
      </c>
      <c r="B17" s="1" t="s">
        <v>39</v>
      </c>
      <c r="C17" s="1" t="s">
        <v>42</v>
      </c>
      <c r="D17" s="1" t="s">
        <v>72</v>
      </c>
      <c r="E17" s="1"/>
      <c r="F17" s="1" t="s">
        <v>94</v>
      </c>
      <c r="G17" s="1"/>
    </row>
    <row r="18" spans="1:7" x14ac:dyDescent="0.2">
      <c r="A18" s="46">
        <v>310</v>
      </c>
      <c r="B18" s="1" t="s">
        <v>55</v>
      </c>
      <c r="C18" s="1" t="s">
        <v>83</v>
      </c>
      <c r="D18" s="1" t="s">
        <v>64</v>
      </c>
      <c r="E18" s="1"/>
      <c r="F18" s="45" t="s">
        <v>65</v>
      </c>
      <c r="G18" s="1"/>
    </row>
    <row r="19" spans="1:7" x14ac:dyDescent="0.2">
      <c r="A19" s="46">
        <v>10</v>
      </c>
      <c r="B19" s="1" t="s">
        <v>51</v>
      </c>
      <c r="C19" s="1" t="s">
        <v>84</v>
      </c>
      <c r="D19" s="1" t="s">
        <v>52</v>
      </c>
      <c r="E19" s="1"/>
      <c r="F19" s="1" t="s">
        <v>95</v>
      </c>
      <c r="G19" s="1"/>
    </row>
    <row r="20" spans="1:7" x14ac:dyDescent="0.2">
      <c r="A20" s="46">
        <v>11</v>
      </c>
      <c r="B20" s="1" t="s">
        <v>85</v>
      </c>
      <c r="C20" s="1" t="s">
        <v>86</v>
      </c>
      <c r="D20" s="1" t="s">
        <v>40</v>
      </c>
      <c r="E20" s="1"/>
      <c r="F20" s="1" t="s">
        <v>96</v>
      </c>
      <c r="G20" s="1"/>
    </row>
    <row r="21" spans="1:7" x14ac:dyDescent="0.2">
      <c r="A21" s="46">
        <v>12</v>
      </c>
      <c r="B21" s="1" t="s">
        <v>87</v>
      </c>
      <c r="C21" s="1" t="s">
        <v>88</v>
      </c>
      <c r="D21" s="1" t="s">
        <v>74</v>
      </c>
      <c r="E21" s="1"/>
      <c r="F21" s="1" t="s">
        <v>97</v>
      </c>
      <c r="G21" s="1"/>
    </row>
    <row r="22" spans="1:7" x14ac:dyDescent="0.2">
      <c r="A22" s="1"/>
      <c r="B22" s="1"/>
      <c r="C22" s="1"/>
      <c r="D22" s="1"/>
      <c r="E22" s="1"/>
      <c r="F22" s="1"/>
      <c r="G22" s="1"/>
    </row>
    <row r="23" spans="1:7" x14ac:dyDescent="0.2">
      <c r="A23" s="1"/>
      <c r="B23" s="1" t="s">
        <v>89</v>
      </c>
      <c r="C23" s="1"/>
      <c r="D23" s="1"/>
      <c r="E23" s="1"/>
      <c r="F23" s="1"/>
      <c r="G23" s="1"/>
    </row>
    <row r="65" spans="2:2" x14ac:dyDescent="0.2">
      <c r="B65" s="1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E11:I24"/>
  <sheetViews>
    <sheetView workbookViewId="0">
      <selection activeCell="G25" sqref="G25"/>
    </sheetView>
  </sheetViews>
  <sheetFormatPr baseColWidth="10" defaultColWidth="8.83203125" defaultRowHeight="15" x14ac:dyDescent="0.2"/>
  <cols>
    <col min="7" max="7" width="12" bestFit="1" customWidth="1"/>
  </cols>
  <sheetData>
    <row r="11" spans="5:9" x14ac:dyDescent="0.2">
      <c r="I11">
        <v>86400</v>
      </c>
    </row>
    <row r="13" spans="5:9" x14ac:dyDescent="0.2">
      <c r="G13" s="12">
        <v>1.1226851851851851E-3</v>
      </c>
      <c r="I13" s="12">
        <f>G13/I11</f>
        <v>1.2994041495198902E-8</v>
      </c>
    </row>
    <row r="16" spans="5:9" x14ac:dyDescent="0.2">
      <c r="E16" s="10"/>
      <c r="G16" s="11"/>
    </row>
    <row r="21" spans="7:7" x14ac:dyDescent="0.2">
      <c r="G21">
        <f>4*60</f>
        <v>240</v>
      </c>
    </row>
    <row r="22" spans="7:7" x14ac:dyDescent="0.2">
      <c r="G22">
        <v>45</v>
      </c>
    </row>
    <row r="23" spans="7:7" x14ac:dyDescent="0.2">
      <c r="G23">
        <v>0.5</v>
      </c>
    </row>
    <row r="24" spans="7:7" x14ac:dyDescent="0.2">
      <c r="G24">
        <f>SUM(G21:G23)</f>
        <v>285.5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uitslaglijst</vt:lpstr>
      <vt:lpstr>Pivot Table</vt:lpstr>
      <vt:lpstr>startlijst</vt:lpstr>
      <vt:lpstr>Startlijst samengevoegd</vt:lpstr>
      <vt:lpstr>Blad2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Meike Paridaans</cp:lastModifiedBy>
  <cp:lastPrinted>2024-10-13T12:41:34Z</cp:lastPrinted>
  <dcterms:created xsi:type="dcterms:W3CDTF">2016-09-10T18:09:07Z</dcterms:created>
  <dcterms:modified xsi:type="dcterms:W3CDTF">2024-10-16T06:30:45Z</dcterms:modified>
</cp:coreProperties>
</file>